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35" windowHeight="12210" activeTab="1"/>
  </bookViews>
  <sheets>
    <sheet name="Pokyny pro vyplnění" sheetId="1" r:id="rId1"/>
    <sheet name="Stavba" sheetId="2" r:id="rId2"/>
    <sheet name="VzorPolozky" sheetId="3" state="hidden" r:id="rId3"/>
    <sheet name=" Pol" sheetId="4" r:id="rId4"/>
  </sheets>
  <externalReferences>
    <externalReference r:id="rId7"/>
  </externalReferences>
  <definedNames>
    <definedName name="CelkemDPHVypocet" localSheetId="1">'Stavba'!$H$40</definedName>
    <definedName name="CenaCelkem">'Stavba'!$G$29</definedName>
    <definedName name="CenaCelkemBezDPH">'Stavba'!$G$28</definedName>
    <definedName name="CenaCelkemVypocet" localSheetId="1">'Stavba'!$I$40</definedName>
    <definedName name="cisloobjektu">'Stavba'!$C$3</definedName>
    <definedName name="CisloRozpoctu">'[1]Krycí list'!$C$2</definedName>
    <definedName name="CisloStavby" localSheetId="1">'Stavba'!$C$2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'Stavba'!$D$3</definedName>
    <definedName name="NazevRozpoctu">'[1]Krycí list'!$D$2</definedName>
    <definedName name="NazevStavby" localSheetId="1">'Stavba'!$D$2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 Pol'!$A$1:$U$86</definedName>
    <definedName name="_xlnm.Print_Area" localSheetId="1">'Stavba'!$A$1:$J$63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'Stavba'!$F$40</definedName>
    <definedName name="ZakladDPHZakl">'Stavba'!$G$25</definedName>
    <definedName name="ZakladDPHZaklVypocet" localSheetId="1">'Stavba'!$G$40</definedName>
    <definedName name="Zaokrouhleni">'Stavba'!$G$27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<sst xmlns="http://schemas.openxmlformats.org/spreadsheetml/2006/main" count="416" uniqueCount="223">
  <si>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</si>
  <si>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</si>
  <si>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</si>
  <si>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</si>
  <si>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</si>
  <si>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</si>
  <si>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</si>
  <si>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</si>
  <si>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</si>
  <si>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</si>
  <si>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</si>
  <si>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</si>
  <si>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</si>
  <si>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</si>
  <si>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</si>
  <si>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</si>
  <si>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</si>
  <si>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</si>
  <si>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</si>
  <si>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</si>
  <si>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</si>
  <si>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</si>
  <si>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</si>
  <si>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</si>
  <si>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</si>
  <si>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</si>
  <si>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</si>
  <si>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</si>
  <si>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</si>
  <si>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</si>
  <si>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</si>
  <si>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</si>
  <si>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</si>
  <si>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</si>
  <si>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</si>
  <si>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</si>
  <si>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</si>
  <si>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</si>
  <si>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</si>
  <si>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</si>
  <si>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</si>
  <si>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</si>
  <si>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</si>
  <si>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Karlova Studánka</t>
  </si>
  <si>
    <t>Rozpočet:</t>
  </si>
  <si>
    <t>Misto</t>
  </si>
  <si>
    <t>Horské Lázně - Vybudování výřivky LL</t>
  </si>
  <si>
    <t>Celkem za stavbu</t>
  </si>
  <si>
    <t>CZK</t>
  </si>
  <si>
    <t>Rekapitulace dílů</t>
  </si>
  <si>
    <t>Typ dílu</t>
  </si>
  <si>
    <t>3</t>
  </si>
  <si>
    <t>Svislé a kompletní konstrukce</t>
  </si>
  <si>
    <t>61</t>
  </si>
  <si>
    <t>Upravy povrchů vnitřní</t>
  </si>
  <si>
    <t>63</t>
  </si>
  <si>
    <t>Podlahy a podlahové konstrukce</t>
  </si>
  <si>
    <t>64</t>
  </si>
  <si>
    <t>Výplně otvorů</t>
  </si>
  <si>
    <t>96</t>
  </si>
  <si>
    <t>Bourání konstrukcí</t>
  </si>
  <si>
    <t>97</t>
  </si>
  <si>
    <t>Prorážení otvorů</t>
  </si>
  <si>
    <t>99</t>
  </si>
  <si>
    <t>Staveništní přesun hmot</t>
  </si>
  <si>
    <t>721</t>
  </si>
  <si>
    <t>Vnitřní kanalizace</t>
  </si>
  <si>
    <t>722</t>
  </si>
  <si>
    <t>Vnitřní vodovod</t>
  </si>
  <si>
    <t>725</t>
  </si>
  <si>
    <t>Zařizovací předměty</t>
  </si>
  <si>
    <t>766</t>
  </si>
  <si>
    <t>Konstrukce truhlářské</t>
  </si>
  <si>
    <t>771</t>
  </si>
  <si>
    <t>Podlahy z dlaždic a obklady</t>
  </si>
  <si>
    <t>781</t>
  </si>
  <si>
    <t>Obklady keramické</t>
  </si>
  <si>
    <t>783</t>
  </si>
  <si>
    <t>Nátěry</t>
  </si>
  <si>
    <t>784</t>
  </si>
  <si>
    <t>Malby</t>
  </si>
  <si>
    <t>M21</t>
  </si>
  <si>
    <t>Elektromontáže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</si>
  <si>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</si>
  <si>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</si>
  <si>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</si>
  <si>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</si>
  <si>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</si>
  <si>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</si>
  <si>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</si>
  <si>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</si>
  <si>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</si>
  <si>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</si>
  <si>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</si>
  <si>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</si>
  <si>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</si>
  <si>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</si>
  <si>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</si>
  <si>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</si>
  <si>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</si>
  <si>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</si>
  <si>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</si>
  <si>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</si>
  <si>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</si>
  <si>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</si>
  <si>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</si>
  <si>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</si>
  <si>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</si>
  <si>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</si>
  <si>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</si>
  <si>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</si>
  <si>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</si>
  <si>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317100012RAA</t>
  </si>
  <si>
    <t>Dodatečná montáž překladu, otvor šířky do 180 cm, vybourání rýhy, dodávka překladu</t>
  </si>
  <si>
    <t>kus</t>
  </si>
  <si>
    <t>POL2_0</t>
  </si>
  <si>
    <t>342012223RT1</t>
  </si>
  <si>
    <t>Příčka SDK tl.100mm,ocel.kce,1x oplášť.,RBI 12,5mm, izolace tloušťky 50 mm, EI 30</t>
  </si>
  <si>
    <t>m2</t>
  </si>
  <si>
    <t>POL1_0</t>
  </si>
  <si>
    <t>2,0*2,89+1,2*2,89</t>
  </si>
  <si>
    <t>VV</t>
  </si>
  <si>
    <t>612100010RA0</t>
  </si>
  <si>
    <t>Hrubá výplň rýh ve stěnách</t>
  </si>
  <si>
    <t>612100020RA0</t>
  </si>
  <si>
    <t>Začištění omítek kolem oken a dveří</t>
  </si>
  <si>
    <t>m</t>
  </si>
  <si>
    <t>612100030RA0</t>
  </si>
  <si>
    <t>Omítka stěn vnitřní vápenocementová štuková</t>
  </si>
  <si>
    <t>630900030RA0</t>
  </si>
  <si>
    <t>Vybourání dlažby a podkladního betonu</t>
  </si>
  <si>
    <t>631312141R00</t>
  </si>
  <si>
    <t>Doplnění rýh betonem v dosavadních mazaninách</t>
  </si>
  <si>
    <t>m3</t>
  </si>
  <si>
    <t>642940016RAA</t>
  </si>
  <si>
    <t>Dveře jednokřídlové 90/197, překlad, zárubeň, práh, dřevěné hladké plné</t>
  </si>
  <si>
    <t>642942213RT2</t>
  </si>
  <si>
    <t>Osazení zárubně do sádrokarton. příčky tl. 125 mm, včetně dodávky zárubně  900/125</t>
  </si>
  <si>
    <t>962200051RAB</t>
  </si>
  <si>
    <t>Bourání příček sádrových nebo sádrokart. z konstr., tloušťka 10 cm</t>
  </si>
  <si>
    <t>968062455R00</t>
  </si>
  <si>
    <t>Vybourání dřevěných dveřních zárubní pl. do 2 m2</t>
  </si>
  <si>
    <t>0,9*2,1*3</t>
  </si>
  <si>
    <t>968061125R00</t>
  </si>
  <si>
    <t>Vyvěšení dřevěných dveřních křídel pl. do 2 m2, Pojízdných</t>
  </si>
  <si>
    <t>971100011RAB</t>
  </si>
  <si>
    <t>Vybourání otvorů ve zdivu kamenném, tloušťka 60 cm</t>
  </si>
  <si>
    <t>1,0*2,0</t>
  </si>
  <si>
    <t>974029164R00</t>
  </si>
  <si>
    <t>Vysekání rýh ve zdi kamenné 15 x 15 cm</t>
  </si>
  <si>
    <t>974042564R00</t>
  </si>
  <si>
    <t>Vysekání rýh betonová, monolitická dlažba 15x15 cm</t>
  </si>
  <si>
    <t>979999999R00</t>
  </si>
  <si>
    <t xml:space="preserve">Poplatek za skládku 10 % příměsí </t>
  </si>
  <si>
    <t>t</t>
  </si>
  <si>
    <t>0,30+0,23+2,085+2,1+3,45+0,408+1,435</t>
  </si>
  <si>
    <t>979081111R00</t>
  </si>
  <si>
    <t>Odvoz suti a vybour. hmot na skládku do 1 km</t>
  </si>
  <si>
    <t>979081121R00</t>
  </si>
  <si>
    <t>Příplatek k odvozu za každý další 1 km</t>
  </si>
  <si>
    <t>10,0*35</t>
  </si>
  <si>
    <t>979082111R00</t>
  </si>
  <si>
    <t>Vnitrostaveništní doprava suti do 10 m</t>
  </si>
  <si>
    <t>999281105R00</t>
  </si>
  <si>
    <t>Přesun hmot pro opravy a údržbu do výšky 6 m</t>
  </si>
  <si>
    <t>721100010RA0</t>
  </si>
  <si>
    <t>Oprava potrubí novodur - vsazení odbočky</t>
  </si>
  <si>
    <t>721200002RA0</t>
  </si>
  <si>
    <t>Kanalizace vnitřní odpadní PP, D 110 x 2,7 mm</t>
  </si>
  <si>
    <t>721200001RA0</t>
  </si>
  <si>
    <t>Kanalizace vnitřní připojovací, PP, D 50x1,8 mm</t>
  </si>
  <si>
    <t>721223424R00</t>
  </si>
  <si>
    <t xml:space="preserve">Vpusť podlahová se zápachovou uzávěrkou </t>
  </si>
  <si>
    <t>721194105R00</t>
  </si>
  <si>
    <t>Vyvedení odpadních výpustek D 50 x 1,8</t>
  </si>
  <si>
    <t>998721102R00</t>
  </si>
  <si>
    <t>Přesun hmot pro vnitřní kanalizaci, výšky do 12 m</t>
  </si>
  <si>
    <t>soubor</t>
  </si>
  <si>
    <t>722300022RA0</t>
  </si>
  <si>
    <t>Vodovod, potrubí PPR - typ 3 Daplen PN 16, D 32 mm</t>
  </si>
  <si>
    <t>722220112R00</t>
  </si>
  <si>
    <t>Nástěnka K 247, pro výtokový ventil G 3/4</t>
  </si>
  <si>
    <t>722179191R00</t>
  </si>
  <si>
    <t>Příplatek za malý rozsah do 20 m rozvodu</t>
  </si>
  <si>
    <t>722190223R00</t>
  </si>
  <si>
    <t>Přípojky vodovodní pro pevné připojení DN 25</t>
  </si>
  <si>
    <t>722202412R00</t>
  </si>
  <si>
    <t>Kohout kulový nerozebíratelný PP-R INSTAPLAST D 20</t>
  </si>
  <si>
    <t>722181113R00</t>
  </si>
  <si>
    <t>Ochrana potrubí plstěnými pásy DN 25</t>
  </si>
  <si>
    <t>998722101R00</t>
  </si>
  <si>
    <t>Přesun hmot pro vnitřní vodovod, výšky do 6 m</t>
  </si>
  <si>
    <t>725100001RA0</t>
  </si>
  <si>
    <t>Umyvadlo, baterie, zápachová uzávěrka</t>
  </si>
  <si>
    <t>726211121R00</t>
  </si>
  <si>
    <t>Modul-WC Kombifix, UP320, h 108 cm</t>
  </si>
  <si>
    <t>998725101R00</t>
  </si>
  <si>
    <t>Přesun hmot pro zařizovací předměty, výšky do 6 m</t>
  </si>
  <si>
    <t>766664121R00</t>
  </si>
  <si>
    <t>Montáž dveří, oc. zárubeň, kyvné 1kř. š. do 1 m</t>
  </si>
  <si>
    <t>61161804R</t>
  </si>
  <si>
    <t>Dveře vnitřní hladké plné ELEGANT 1kř. 90x197</t>
  </si>
  <si>
    <t>POL3_0</t>
  </si>
  <si>
    <t>771950010RA0</t>
  </si>
  <si>
    <t>Odstranění stávající dlažby, zřízení nové</t>
  </si>
  <si>
    <t>781475124RA0</t>
  </si>
  <si>
    <t>Obklad vnitřní keram.,izolace Mapei, do 30 x 30 cm</t>
  </si>
  <si>
    <t>3*2*2</t>
  </si>
  <si>
    <t>781950010RAA</t>
  </si>
  <si>
    <t>Odsekání stávaj. obkladu vnitř. a zřízení nového, včetně dodávky obkladu</t>
  </si>
  <si>
    <t>783950030RA0</t>
  </si>
  <si>
    <t>Oprava nátěrů truhlářských výrobků syntet. lakem</t>
  </si>
  <si>
    <t>783620020RAB</t>
  </si>
  <si>
    <t xml:space="preserve">Nátěr truhlářských výrobků lazurovacím lakem, dvojnásobný </t>
  </si>
  <si>
    <t>784950030RA0</t>
  </si>
  <si>
    <t>Oprava maleb z malířských směsí</t>
  </si>
  <si>
    <t>1</t>
  </si>
  <si>
    <t>Přeložení elektrorozvodů - odhad</t>
  </si>
  <si>
    <t/>
  </si>
  <si>
    <t>SUM</t>
  </si>
  <si>
    <t>POPUZIV</t>
  </si>
  <si>
    <t>END</t>
  </si>
  <si>
    <t>Horské Lázně - Vybudování vířivky LL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</si>
</sst>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  <numFmt numFmtId="173" formatCode="[$-405]d\.\ mmmm\ yyyy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9" fontId="5" fillId="0" borderId="15" xfId="0" applyNumberFormat="1" applyFont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indent="1"/>
    </xf>
    <xf numFmtId="49" fontId="4" fillId="33" borderId="0" xfId="0" applyNumberFormat="1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indent="1"/>
    </xf>
    <xf numFmtId="0" fontId="5" fillId="33" borderId="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left" vertical="center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9" fontId="5" fillId="34" borderId="15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3" fontId="0" fillId="35" borderId="29" xfId="0" applyNumberFormat="1" applyFill="1" applyBorder="1" applyAlignment="1">
      <alignment/>
    </xf>
    <xf numFmtId="3" fontId="3" fillId="33" borderId="30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 wrapText="1"/>
    </xf>
    <xf numFmtId="3" fontId="3" fillId="33" borderId="31" xfId="0" applyNumberFormat="1" applyFont="1" applyFill="1" applyBorder="1" applyAlignment="1">
      <alignment horizontal="center" vertical="center" wrapText="1"/>
    </xf>
    <xf numFmtId="3" fontId="0" fillId="0" borderId="21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33" borderId="31" xfId="0" applyNumberFormat="1" applyFont="1" applyFill="1" applyBorder="1" applyAlignment="1">
      <alignment horizontal="center" vertical="center" wrapText="1" shrinkToFit="1"/>
    </xf>
    <xf numFmtId="3" fontId="3" fillId="33" borderId="31" xfId="0" applyNumberFormat="1" applyFont="1" applyFill="1" applyBorder="1" applyAlignment="1">
      <alignment horizontal="center" vertical="center" wrapText="1" shrinkToFit="1"/>
    </xf>
    <xf numFmtId="3" fontId="3" fillId="0" borderId="27" xfId="0" applyNumberFormat="1" applyFont="1" applyBorder="1" applyAlignment="1">
      <alignment horizontal="right" wrapText="1" shrinkToFit="1"/>
    </xf>
    <xf numFmtId="3" fontId="3" fillId="0" borderId="27" xfId="0" applyNumberFormat="1" applyFont="1" applyBorder="1" applyAlignment="1">
      <alignment horizontal="right" shrinkToFit="1"/>
    </xf>
    <xf numFmtId="3" fontId="0" fillId="0" borderId="27" xfId="0" applyNumberFormat="1" applyBorder="1" applyAlignment="1">
      <alignment shrinkToFit="1"/>
    </xf>
    <xf numFmtId="3" fontId="0" fillId="35" borderId="29" xfId="0" applyNumberFormat="1" applyFill="1" applyBorder="1" applyAlignment="1">
      <alignment wrapText="1" shrinkToFit="1"/>
    </xf>
    <xf numFmtId="3" fontId="0" fillId="35" borderId="29" xfId="0" applyNumberFormat="1" applyFill="1" applyBorder="1" applyAlignment="1">
      <alignment shrinkToFit="1"/>
    </xf>
    <xf numFmtId="0" fontId="4" fillId="33" borderId="32" xfId="0" applyFont="1" applyFill="1" applyBorder="1" applyAlignment="1">
      <alignment horizontal="left" vertical="center" indent="1"/>
    </xf>
    <xf numFmtId="0" fontId="5" fillId="33" borderId="33" xfId="0" applyFont="1" applyFill="1" applyBorder="1" applyAlignment="1">
      <alignment horizontal="left" vertical="center"/>
    </xf>
    <xf numFmtId="0" fontId="0" fillId="33" borderId="33" xfId="0" applyFill="1" applyBorder="1" applyAlignment="1">
      <alignment horizontal="left" vertical="center"/>
    </xf>
    <xf numFmtId="4" fontId="4" fillId="33" borderId="33" xfId="0" applyNumberFormat="1" applyFont="1" applyFill="1" applyBorder="1" applyAlignment="1">
      <alignment horizontal="left" vertical="center"/>
    </xf>
    <xf numFmtId="49" fontId="0" fillId="33" borderId="34" xfId="0" applyNumberFormat="1" applyFill="1" applyBorder="1" applyAlignment="1">
      <alignment horizontal="left" vertical="center"/>
    </xf>
    <xf numFmtId="0" fontId="0" fillId="33" borderId="33" xfId="0" applyFill="1" applyBorder="1" applyAlignment="1">
      <alignment/>
    </xf>
    <xf numFmtId="49" fontId="5" fillId="33" borderId="34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49" fontId="3" fillId="0" borderId="28" xfId="0" applyNumberFormat="1" applyFont="1" applyBorder="1" applyAlignment="1">
      <alignment vertical="center"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12" fillId="33" borderId="31" xfId="0" applyFont="1" applyFill="1" applyBorder="1" applyAlignment="1">
      <alignment horizontal="center" vertical="center" wrapText="1"/>
    </xf>
    <xf numFmtId="49" fontId="3" fillId="0" borderId="30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" fontId="3" fillId="0" borderId="31" xfId="0" applyNumberFormat="1" applyFont="1" applyBorder="1" applyAlignment="1">
      <alignment horizontal="center" vertical="center"/>
    </xf>
    <xf numFmtId="4" fontId="3" fillId="0" borderId="31" xfId="0" applyNumberFormat="1" applyFont="1" applyBorder="1" applyAlignment="1">
      <alignment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vertical="center"/>
    </xf>
    <xf numFmtId="4" fontId="3" fillId="0" borderId="29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vertical="center"/>
    </xf>
    <xf numFmtId="4" fontId="3" fillId="35" borderId="29" xfId="0" applyNumberFormat="1" applyFont="1" applyFill="1" applyBorder="1" applyAlignment="1">
      <alignment horizontal="center"/>
    </xf>
    <xf numFmtId="4" fontId="3" fillId="35" borderId="29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0" fontId="0" fillId="0" borderId="27" xfId="0" applyFont="1" applyBorder="1" applyAlignment="1">
      <alignment vertical="center"/>
    </xf>
    <xf numFmtId="0" fontId="0" fillId="33" borderId="27" xfId="0" applyFill="1" applyBorder="1" applyAlignment="1">
      <alignment/>
    </xf>
    <xf numFmtId="49" fontId="0" fillId="33" borderId="18" xfId="0" applyNumberFormat="1" applyFill="1" applyBorder="1" applyAlignment="1">
      <alignment/>
    </xf>
    <xf numFmtId="49" fontId="0" fillId="33" borderId="18" xfId="0" applyNumberForma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36" xfId="0" applyFill="1" applyBorder="1" applyAlignment="1">
      <alignment/>
    </xf>
    <xf numFmtId="49" fontId="0" fillId="33" borderId="27" xfId="0" applyNumberFormat="1" applyFill="1" applyBorder="1" applyAlignment="1">
      <alignment/>
    </xf>
    <xf numFmtId="0" fontId="0" fillId="33" borderId="27" xfId="0" applyFill="1" applyBorder="1" applyAlignment="1">
      <alignment wrapText="1"/>
    </xf>
    <xf numFmtId="0" fontId="13" fillId="0" borderId="0" xfId="0" applyFont="1" applyAlignment="1">
      <alignment/>
    </xf>
    <xf numFmtId="0" fontId="13" fillId="0" borderId="28" xfId="0" applyFont="1" applyBorder="1" applyAlignment="1">
      <alignment vertical="top"/>
    </xf>
    <xf numFmtId="0" fontId="0" fillId="33" borderId="27" xfId="0" applyFill="1" applyBorder="1" applyAlignment="1">
      <alignment vertical="top"/>
    </xf>
    <xf numFmtId="0" fontId="0" fillId="33" borderId="21" xfId="0" applyFill="1" applyBorder="1" applyAlignment="1">
      <alignment vertical="top"/>
    </xf>
    <xf numFmtId="0" fontId="0" fillId="33" borderId="17" xfId="0" applyFill="1" applyBorder="1" applyAlignment="1">
      <alignment vertical="top"/>
    </xf>
    <xf numFmtId="49" fontId="0" fillId="33" borderId="21" xfId="0" applyNumberFormat="1" applyFill="1" applyBorder="1" applyAlignment="1">
      <alignment vertical="top"/>
    </xf>
    <xf numFmtId="49" fontId="0" fillId="33" borderId="27" xfId="0" applyNumberFormat="1" applyFill="1" applyBorder="1" applyAlignment="1">
      <alignment vertical="top"/>
    </xf>
    <xf numFmtId="0" fontId="13" fillId="0" borderId="28" xfId="0" applyNumberFormat="1" applyFont="1" applyBorder="1" applyAlignment="1">
      <alignment vertical="top"/>
    </xf>
    <xf numFmtId="0" fontId="0" fillId="33" borderId="17" xfId="0" applyNumberFormat="1" applyFill="1" applyBorder="1" applyAlignment="1">
      <alignment vertical="top"/>
    </xf>
    <xf numFmtId="0" fontId="13" fillId="0" borderId="35" xfId="0" applyFont="1" applyBorder="1" applyAlignment="1">
      <alignment vertical="top" shrinkToFit="1"/>
    </xf>
    <xf numFmtId="0" fontId="14" fillId="0" borderId="35" xfId="0" applyNumberFormat="1" applyFont="1" applyBorder="1" applyAlignment="1">
      <alignment vertical="top" wrapText="1" shrinkToFit="1"/>
    </xf>
    <xf numFmtId="0" fontId="0" fillId="33" borderId="29" xfId="0" applyFill="1" applyBorder="1" applyAlignment="1">
      <alignment vertical="top" shrinkToFit="1"/>
    </xf>
    <xf numFmtId="172" fontId="0" fillId="33" borderId="27" xfId="0" applyNumberFormat="1" applyFill="1" applyBorder="1" applyAlignment="1">
      <alignment vertical="top"/>
    </xf>
    <xf numFmtId="172" fontId="13" fillId="0" borderId="35" xfId="0" applyNumberFormat="1" applyFont="1" applyBorder="1" applyAlignment="1">
      <alignment vertical="top" shrinkToFit="1"/>
    </xf>
    <xf numFmtId="172" fontId="14" fillId="0" borderId="35" xfId="0" applyNumberFormat="1" applyFont="1" applyBorder="1" applyAlignment="1">
      <alignment vertical="top" wrapText="1" shrinkToFit="1"/>
    </xf>
    <xf numFmtId="172" fontId="0" fillId="33" borderId="29" xfId="0" applyNumberFormat="1" applyFill="1" applyBorder="1" applyAlignment="1">
      <alignment vertical="top" shrinkToFit="1"/>
    </xf>
    <xf numFmtId="4" fontId="0" fillId="33" borderId="27" xfId="0" applyNumberFormat="1" applyFill="1" applyBorder="1" applyAlignment="1">
      <alignment vertical="top"/>
    </xf>
    <xf numFmtId="4" fontId="13" fillId="34" borderId="35" xfId="0" applyNumberFormat="1" applyFont="1" applyFill="1" applyBorder="1" applyAlignment="1" applyProtection="1">
      <alignment vertical="top" shrinkToFit="1"/>
      <protection locked="0"/>
    </xf>
    <xf numFmtId="4" fontId="13" fillId="0" borderId="35" xfId="0" applyNumberFormat="1" applyFont="1" applyBorder="1" applyAlignment="1">
      <alignment vertical="top" shrinkToFit="1"/>
    </xf>
    <xf numFmtId="4" fontId="0" fillId="33" borderId="29" xfId="0" applyNumberFormat="1" applyFill="1" applyBorder="1" applyAlignment="1">
      <alignment vertical="top" shrinkToFit="1"/>
    </xf>
    <xf numFmtId="0" fontId="13" fillId="0" borderId="17" xfId="0" applyFont="1" applyBorder="1" applyAlignment="1">
      <alignment vertical="top"/>
    </xf>
    <xf numFmtId="0" fontId="13" fillId="0" borderId="17" xfId="0" applyNumberFormat="1" applyFont="1" applyBorder="1" applyAlignment="1">
      <alignment vertical="top"/>
    </xf>
    <xf numFmtId="0" fontId="13" fillId="0" borderId="29" xfId="0" applyFont="1" applyBorder="1" applyAlignment="1">
      <alignment vertical="top" shrinkToFit="1"/>
    </xf>
    <xf numFmtId="172" fontId="13" fillId="0" borderId="29" xfId="0" applyNumberFormat="1" applyFont="1" applyBorder="1" applyAlignment="1">
      <alignment vertical="top" shrinkToFit="1"/>
    </xf>
    <xf numFmtId="4" fontId="13" fillId="34" borderId="29" xfId="0" applyNumberFormat="1" applyFont="1" applyFill="1" applyBorder="1" applyAlignment="1" applyProtection="1">
      <alignment vertical="top" shrinkToFit="1"/>
      <protection locked="0"/>
    </xf>
    <xf numFmtId="4" fontId="13" fillId="0" borderId="29" xfId="0" applyNumberFormat="1" applyFont="1" applyBorder="1" applyAlignment="1">
      <alignment vertical="top" shrinkToFit="1"/>
    </xf>
    <xf numFmtId="0" fontId="5" fillId="33" borderId="21" xfId="0" applyFont="1" applyFill="1" applyBorder="1" applyAlignment="1">
      <alignment vertical="top"/>
    </xf>
    <xf numFmtId="49" fontId="5" fillId="33" borderId="18" xfId="0" applyNumberFormat="1" applyFont="1" applyFill="1" applyBorder="1" applyAlignment="1">
      <alignment vertical="top"/>
    </xf>
    <xf numFmtId="0" fontId="5" fillId="33" borderId="18" xfId="0" applyFont="1" applyFill="1" applyBorder="1" applyAlignment="1">
      <alignment vertical="top"/>
    </xf>
    <xf numFmtId="4" fontId="5" fillId="33" borderId="36" xfId="0" applyNumberFormat="1" applyFont="1" applyFill="1" applyBorder="1" applyAlignment="1">
      <alignment vertical="top"/>
    </xf>
    <xf numFmtId="0" fontId="13" fillId="0" borderId="35" xfId="0" applyNumberFormat="1" applyFont="1" applyBorder="1" applyAlignment="1">
      <alignment horizontal="left" vertical="top" wrapText="1"/>
    </xf>
    <xf numFmtId="0" fontId="14" fillId="0" borderId="35" xfId="0" applyNumberFormat="1" applyFont="1" applyBorder="1" applyAlignment="1" quotePrefix="1">
      <alignment horizontal="left" vertical="top" wrapText="1"/>
    </xf>
    <xf numFmtId="0" fontId="0" fillId="33" borderId="29" xfId="0" applyNumberFormat="1" applyFill="1" applyBorder="1" applyAlignment="1">
      <alignment horizontal="left" vertical="top" wrapText="1"/>
    </xf>
    <xf numFmtId="0" fontId="13" fillId="0" borderId="2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3" borderId="18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36" borderId="0" xfId="0" applyFont="1" applyFill="1" applyAlignment="1">
      <alignment horizontal="left" wrapText="1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36" xfId="0" applyNumberFormat="1" applyFont="1" applyBorder="1" applyAlignment="1">
      <alignment horizontal="right" vertical="center" indent="1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9" fontId="5" fillId="34" borderId="15" xfId="0" applyNumberFormat="1" applyFont="1" applyFill="1" applyBorder="1" applyAlignment="1" applyProtection="1">
      <alignment horizontal="left" vertical="center"/>
      <protection locked="0"/>
    </xf>
    <xf numFmtId="49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36" xfId="0" applyNumberFormat="1" applyFont="1" applyBorder="1" applyAlignment="1">
      <alignment horizontal="right" vertical="center" indent="1"/>
    </xf>
    <xf numFmtId="49" fontId="4" fillId="33" borderId="24" xfId="0" applyNumberFormat="1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 shrinkToFit="1"/>
    </xf>
    <xf numFmtId="0" fontId="4" fillId="33" borderId="25" xfId="0" applyFont="1" applyFill="1" applyBorder="1" applyAlignment="1">
      <alignment horizontal="center" vertical="center" shrinkToFit="1"/>
    </xf>
    <xf numFmtId="4" fontId="10" fillId="0" borderId="22" xfId="0" applyNumberFormat="1" applyFont="1" applyBorder="1" applyAlignment="1">
      <alignment horizontal="right" vertical="center" indent="1"/>
    </xf>
    <xf numFmtId="1" fontId="0" fillId="0" borderId="15" xfId="0" applyNumberFormat="1" applyFont="1" applyBorder="1" applyAlignment="1">
      <alignment horizontal="right" indent="1"/>
    </xf>
    <xf numFmtId="2" fontId="9" fillId="33" borderId="33" xfId="0" applyNumberFormat="1" applyFont="1" applyFill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 indent="1"/>
    </xf>
    <xf numFmtId="4" fontId="9" fillId="33" borderId="33" xfId="0" applyNumberFormat="1" applyFont="1" applyFill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9" fontId="5" fillId="34" borderId="24" xfId="0" applyNumberFormat="1" applyFont="1" applyFill="1" applyBorder="1" applyAlignment="1" applyProtection="1">
      <alignment horizontal="left" vertical="center"/>
      <protection locked="0"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wrapText="1"/>
    </xf>
    <xf numFmtId="3" fontId="0" fillId="35" borderId="21" xfId="0" applyNumberFormat="1" applyFill="1" applyBorder="1" applyAlignment="1">
      <alignment/>
    </xf>
    <xf numFmtId="3" fontId="0" fillId="35" borderId="18" xfId="0" applyNumberFormat="1" applyFill="1" applyBorder="1" applyAlignment="1">
      <alignment/>
    </xf>
    <xf numFmtId="3" fontId="0" fillId="35" borderId="36" xfId="0" applyNumberFormat="1" applyFill="1" applyBorder="1" applyAlignment="1">
      <alignment/>
    </xf>
    <xf numFmtId="0" fontId="12" fillId="33" borderId="3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3" fillId="0" borderId="31" xfId="0" applyNumberFormat="1" applyFont="1" applyBorder="1" applyAlignment="1">
      <alignment vertical="center"/>
    </xf>
    <xf numFmtId="49" fontId="3" fillId="0" borderId="30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4" fontId="3" fillId="0" borderId="35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" fontId="3" fillId="35" borderId="29" xfId="0" applyNumberFormat="1" applyFont="1" applyFill="1" applyBorder="1" applyAlignment="1">
      <alignment/>
    </xf>
    <xf numFmtId="4" fontId="3" fillId="0" borderId="29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36" xfId="0" applyNumberFormat="1" applyBorder="1" applyAlignment="1">
      <alignment vertical="center" shrinkToFi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34" borderId="30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horizontal="left" vertical="top" wrapText="1"/>
      <protection locked="0"/>
    </xf>
    <xf numFmtId="0" fontId="0" fillId="34" borderId="40" xfId="0" applyFill="1" applyBorder="1" applyAlignment="1" applyProtection="1">
      <alignment vertical="top" wrapText="1"/>
      <protection locked="0"/>
    </xf>
    <xf numFmtId="0" fontId="0" fillId="34" borderId="28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41" xfId="0" applyFill="1" applyBorder="1" applyAlignment="1" applyProtection="1">
      <alignment vertical="top" wrapText="1"/>
      <protection locked="0"/>
    </xf>
    <xf numFmtId="0" fontId="0" fillId="34" borderId="17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horizontal="left" vertical="top" wrapText="1"/>
      <protection locked="0"/>
    </xf>
    <xf numFmtId="0" fontId="0" fillId="34" borderId="42" xfId="0" applyFill="1" applyBorder="1" applyAlignment="1" applyProtection="1">
      <alignment vertical="top" wrapText="1"/>
      <protection locked="0"/>
    </xf>
    <xf numFmtId="0" fontId="4" fillId="0" borderId="0" xfId="0" applyFont="1" applyAlignment="1">
      <alignment horizontal="center"/>
    </xf>
    <xf numFmtId="49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6" xfId="0" applyBorder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7" t="s">
        <v>38</v>
      </c>
    </row>
    <row r="2" spans="1:7" ht="57.75" customHeight="1">
      <c r="A2" s="188" t="s">
        <v>39</v>
      </c>
      <c r="B2" s="188"/>
      <c r="C2" s="188"/>
      <c r="D2" s="188"/>
      <c r="E2" s="188"/>
      <c r="F2" s="188"/>
      <c r="G2" s="188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66"/>
  <sheetViews>
    <sheetView showGridLines="0" tabSelected="1" zoomScaleSheetLayoutView="75" workbookViewId="0" topLeftCell="B1">
      <selection activeCell="D3" sqref="D3:J3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73" t="s">
        <v>36</v>
      </c>
      <c r="B1" s="198" t="s">
        <v>42</v>
      </c>
      <c r="C1" s="199"/>
      <c r="D1" s="199"/>
      <c r="E1" s="199"/>
      <c r="F1" s="199"/>
      <c r="G1" s="199"/>
      <c r="H1" s="199"/>
      <c r="I1" s="199"/>
      <c r="J1" s="200"/>
    </row>
    <row r="2" spans="1:15" ht="23.25" customHeight="1">
      <c r="A2" s="4"/>
      <c r="B2" s="81" t="s">
        <v>40</v>
      </c>
      <c r="C2" s="82"/>
      <c r="D2" s="206" t="s">
        <v>222</v>
      </c>
      <c r="E2" s="207"/>
      <c r="F2" s="207"/>
      <c r="G2" s="207"/>
      <c r="H2" s="207"/>
      <c r="I2" s="207"/>
      <c r="J2" s="208"/>
      <c r="O2" s="2"/>
    </row>
    <row r="3" spans="1:10" ht="23.25" customHeight="1">
      <c r="A3" s="4"/>
      <c r="B3" s="83" t="s">
        <v>45</v>
      </c>
      <c r="C3" s="84"/>
      <c r="D3" s="195" t="s">
        <v>43</v>
      </c>
      <c r="E3" s="196"/>
      <c r="F3" s="196"/>
      <c r="G3" s="196"/>
      <c r="H3" s="196"/>
      <c r="I3" s="196"/>
      <c r="J3" s="197"/>
    </row>
    <row r="4" spans="1:10" ht="23.25" customHeight="1" hidden="1">
      <c r="A4" s="4"/>
      <c r="B4" s="85" t="s">
        <v>44</v>
      </c>
      <c r="C4" s="86"/>
      <c r="D4" s="87"/>
      <c r="E4" s="87"/>
      <c r="F4" s="88"/>
      <c r="G4" s="89"/>
      <c r="H4" s="88"/>
      <c r="I4" s="89"/>
      <c r="J4" s="90"/>
    </row>
    <row r="5" spans="1:10" ht="24" customHeight="1">
      <c r="A5" s="4"/>
      <c r="B5" s="47" t="s">
        <v>21</v>
      </c>
      <c r="C5" s="5"/>
      <c r="D5" s="91"/>
      <c r="E5" s="26"/>
      <c r="F5" s="26"/>
      <c r="G5" s="26"/>
      <c r="H5" s="28" t="s">
        <v>33</v>
      </c>
      <c r="I5" s="91"/>
      <c r="J5" s="11"/>
    </row>
    <row r="6" spans="1:10" ht="15.75" customHeight="1">
      <c r="A6" s="4"/>
      <c r="B6" s="41"/>
      <c r="C6" s="26"/>
      <c r="D6" s="91"/>
      <c r="E6" s="26"/>
      <c r="F6" s="26"/>
      <c r="G6" s="26"/>
      <c r="H6" s="28" t="s">
        <v>34</v>
      </c>
      <c r="I6" s="91"/>
      <c r="J6" s="11"/>
    </row>
    <row r="7" spans="1:10" ht="15.75" customHeight="1">
      <c r="A7" s="4"/>
      <c r="B7" s="42"/>
      <c r="C7" s="92"/>
      <c r="D7" s="80"/>
      <c r="E7" s="34"/>
      <c r="F7" s="34"/>
      <c r="G7" s="34"/>
      <c r="H7" s="36"/>
      <c r="I7" s="34"/>
      <c r="J7" s="51"/>
    </row>
    <row r="8" spans="1:10" ht="24" customHeight="1" hidden="1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0" ht="15.75" customHeight="1" hidden="1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0" ht="15.75" customHeight="1" hidden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0" ht="24" customHeight="1">
      <c r="A11" s="4"/>
      <c r="B11" s="47" t="s">
        <v>18</v>
      </c>
      <c r="C11" s="5"/>
      <c r="D11" s="216"/>
      <c r="E11" s="216"/>
      <c r="F11" s="216"/>
      <c r="G11" s="216"/>
      <c r="H11" s="28" t="s">
        <v>33</v>
      </c>
      <c r="I11" s="93"/>
      <c r="J11" s="11"/>
    </row>
    <row r="12" spans="1:10" ht="15.75" customHeight="1">
      <c r="A12" s="4"/>
      <c r="B12" s="41"/>
      <c r="C12" s="26"/>
      <c r="D12" s="193"/>
      <c r="E12" s="193"/>
      <c r="F12" s="193"/>
      <c r="G12" s="193"/>
      <c r="H12" s="28" t="s">
        <v>34</v>
      </c>
      <c r="I12" s="93"/>
      <c r="J12" s="11"/>
    </row>
    <row r="13" spans="1:10" ht="15.75" customHeight="1">
      <c r="A13" s="4"/>
      <c r="B13" s="42"/>
      <c r="C13" s="94"/>
      <c r="D13" s="194"/>
      <c r="E13" s="194"/>
      <c r="F13" s="194"/>
      <c r="G13" s="194"/>
      <c r="H13" s="29"/>
      <c r="I13" s="34"/>
      <c r="J13" s="51"/>
    </row>
    <row r="14" spans="1:10" ht="24" customHeight="1" hidden="1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0" ht="32.25" customHeight="1">
      <c r="A15" s="4"/>
      <c r="B15" s="52" t="s">
        <v>31</v>
      </c>
      <c r="C15" s="72"/>
      <c r="D15" s="53"/>
      <c r="E15" s="210"/>
      <c r="F15" s="210"/>
      <c r="G15" s="189"/>
      <c r="H15" s="189"/>
      <c r="I15" s="189" t="s">
        <v>28</v>
      </c>
      <c r="J15" s="190"/>
    </row>
    <row r="16" spans="1:10" ht="23.25" customHeight="1">
      <c r="A16" s="141" t="s">
        <v>23</v>
      </c>
      <c r="B16" s="142" t="s">
        <v>23</v>
      </c>
      <c r="C16" s="58"/>
      <c r="D16" s="59"/>
      <c r="E16" s="191"/>
      <c r="F16" s="192"/>
      <c r="G16" s="191"/>
      <c r="H16" s="192"/>
      <c r="I16" s="191">
        <f>SUMIF(F47:F62,A16,I47:I62)+SUMIF(F47:F62,"PSU",I47:I62)</f>
        <v>0</v>
      </c>
      <c r="J16" s="209"/>
    </row>
    <row r="17" spans="1:10" ht="23.25" customHeight="1">
      <c r="A17" s="141" t="s">
        <v>24</v>
      </c>
      <c r="B17" s="142" t="s">
        <v>24</v>
      </c>
      <c r="C17" s="58"/>
      <c r="D17" s="59"/>
      <c r="E17" s="191"/>
      <c r="F17" s="192"/>
      <c r="G17" s="191"/>
      <c r="H17" s="192"/>
      <c r="I17" s="191">
        <f>SUMIF(F47:F62,A17,I47:I62)</f>
        <v>0</v>
      </c>
      <c r="J17" s="209"/>
    </row>
    <row r="18" spans="1:10" ht="23.25" customHeight="1">
      <c r="A18" s="141" t="s">
        <v>25</v>
      </c>
      <c r="B18" s="142" t="s">
        <v>25</v>
      </c>
      <c r="C18" s="58"/>
      <c r="D18" s="59"/>
      <c r="E18" s="191"/>
      <c r="F18" s="192"/>
      <c r="G18" s="191"/>
      <c r="H18" s="192"/>
      <c r="I18" s="191">
        <f>SUMIF(F47:F62,A18,I47:I62)</f>
        <v>0</v>
      </c>
      <c r="J18" s="209"/>
    </row>
    <row r="19" spans="1:10" ht="23.25" customHeight="1">
      <c r="A19" s="141" t="s">
        <v>83</v>
      </c>
      <c r="B19" s="142" t="s">
        <v>26</v>
      </c>
      <c r="C19" s="58"/>
      <c r="D19" s="59"/>
      <c r="E19" s="191"/>
      <c r="F19" s="192"/>
      <c r="G19" s="191"/>
      <c r="H19" s="192"/>
      <c r="I19" s="191">
        <f>SUMIF(F47:F62,A19,I47:I62)</f>
        <v>0</v>
      </c>
      <c r="J19" s="209"/>
    </row>
    <row r="20" spans="1:10" ht="23.25" customHeight="1">
      <c r="A20" s="141" t="s">
        <v>84</v>
      </c>
      <c r="B20" s="142" t="s">
        <v>27</v>
      </c>
      <c r="C20" s="58"/>
      <c r="D20" s="59"/>
      <c r="E20" s="191"/>
      <c r="F20" s="192"/>
      <c r="G20" s="191"/>
      <c r="H20" s="192"/>
      <c r="I20" s="191">
        <f>SUMIF(F47:F62,A20,I47:I62)</f>
        <v>0</v>
      </c>
      <c r="J20" s="209"/>
    </row>
    <row r="21" spans="1:10" ht="23.25" customHeight="1">
      <c r="A21" s="4"/>
      <c r="B21" s="74" t="s">
        <v>28</v>
      </c>
      <c r="C21" s="75"/>
      <c r="D21" s="76"/>
      <c r="E21" s="204"/>
      <c r="F21" s="205"/>
      <c r="G21" s="204"/>
      <c r="H21" s="205"/>
      <c r="I21" s="204">
        <f>SUM(I16:J20)</f>
        <v>0</v>
      </c>
      <c r="J21" s="212"/>
    </row>
    <row r="22" spans="1:10" ht="33" customHeight="1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4"/>
      <c r="B23" s="57" t="s">
        <v>11</v>
      </c>
      <c r="C23" s="58"/>
      <c r="D23" s="59"/>
      <c r="E23" s="60">
        <v>15</v>
      </c>
      <c r="F23" s="61" t="s">
        <v>0</v>
      </c>
      <c r="G23" s="214">
        <f>ZakladDPHSniVypocet</f>
        <v>0</v>
      </c>
      <c r="H23" s="215"/>
      <c r="I23" s="215"/>
      <c r="J23" s="62" t="str">
        <f aca="true" t="shared" si="0" ref="J23:J28">Mena</f>
        <v>CZK</v>
      </c>
    </row>
    <row r="24" spans="1:10" ht="23.25" customHeight="1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24">
        <f>ZakladDPHSni*SazbaDPH1/100</f>
        <v>0</v>
      </c>
      <c r="H24" s="225"/>
      <c r="I24" s="225"/>
      <c r="J24" s="62" t="str">
        <f t="shared" si="0"/>
        <v>CZK</v>
      </c>
    </row>
    <row r="25" spans="1:10" ht="23.25" customHeight="1">
      <c r="A25" s="4"/>
      <c r="B25" s="57" t="s">
        <v>13</v>
      </c>
      <c r="C25" s="58"/>
      <c r="D25" s="59"/>
      <c r="E25" s="60">
        <v>21</v>
      </c>
      <c r="F25" s="61" t="s">
        <v>0</v>
      </c>
      <c r="G25" s="214">
        <f>ZakladDPHZaklVypocet</f>
        <v>0</v>
      </c>
      <c r="H25" s="215"/>
      <c r="I25" s="215"/>
      <c r="J25" s="62" t="str">
        <f t="shared" si="0"/>
        <v>CZK</v>
      </c>
    </row>
    <row r="26" spans="1:10" ht="23.25" customHeight="1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01">
        <f>ZakladDPHZakl*SazbaDPH2/100</f>
        <v>0</v>
      </c>
      <c r="H26" s="202"/>
      <c r="I26" s="202"/>
      <c r="J26" s="56" t="str">
        <f t="shared" si="0"/>
        <v>CZK</v>
      </c>
    </row>
    <row r="27" spans="1:10" ht="23.25" customHeight="1" thickBot="1">
      <c r="A27" s="4"/>
      <c r="B27" s="48" t="s">
        <v>4</v>
      </c>
      <c r="C27" s="20"/>
      <c r="D27" s="23"/>
      <c r="E27" s="20"/>
      <c r="F27" s="21"/>
      <c r="G27" s="203">
        <f>0</f>
        <v>0</v>
      </c>
      <c r="H27" s="203"/>
      <c r="I27" s="203"/>
      <c r="J27" s="63" t="str">
        <f t="shared" si="0"/>
        <v>CZK</v>
      </c>
    </row>
    <row r="28" spans="1:10" ht="27.75" customHeight="1" hidden="1" thickBot="1">
      <c r="A28" s="4"/>
      <c r="B28" s="113" t="s">
        <v>22</v>
      </c>
      <c r="C28" s="114"/>
      <c r="D28" s="114"/>
      <c r="E28" s="115"/>
      <c r="F28" s="116"/>
      <c r="G28" s="211">
        <f>ZakladDPHSniVypocet+ZakladDPHZaklVypocet</f>
        <v>0</v>
      </c>
      <c r="H28" s="211"/>
      <c r="I28" s="211"/>
      <c r="J28" s="117" t="str">
        <f t="shared" si="0"/>
        <v>CZK</v>
      </c>
    </row>
    <row r="29" spans="1:10" ht="27.75" customHeight="1" thickBot="1">
      <c r="A29" s="4"/>
      <c r="B29" s="113" t="s">
        <v>35</v>
      </c>
      <c r="C29" s="118"/>
      <c r="D29" s="118"/>
      <c r="E29" s="118"/>
      <c r="F29" s="118"/>
      <c r="G29" s="213">
        <f>ZakladDPHSni+DPHSni+ZakladDPHZakl+DPHZakl+Zaokrouhleni</f>
        <v>0</v>
      </c>
      <c r="H29" s="213"/>
      <c r="I29" s="213"/>
      <c r="J29" s="119" t="s">
        <v>48</v>
      </c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10</v>
      </c>
      <c r="D32" s="39"/>
      <c r="E32" s="39"/>
      <c r="F32" s="19" t="s">
        <v>9</v>
      </c>
      <c r="G32" s="39"/>
      <c r="H32" s="40"/>
      <c r="I32" s="39"/>
      <c r="J32" s="12"/>
    </row>
    <row r="33" spans="1:10" ht="47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>
      <c r="A35" s="4"/>
      <c r="B35" s="4"/>
      <c r="C35" s="5"/>
      <c r="D35" s="223" t="s">
        <v>2</v>
      </c>
      <c r="E35" s="223"/>
      <c r="F35" s="5"/>
      <c r="G35" s="45"/>
      <c r="H35" s="13" t="s">
        <v>3</v>
      </c>
      <c r="I35" s="45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7" t="s">
        <v>15</v>
      </c>
      <c r="C37" s="3"/>
      <c r="D37" s="3"/>
      <c r="E37" s="3"/>
      <c r="F37" s="105"/>
      <c r="G37" s="105"/>
      <c r="H37" s="105"/>
      <c r="I37" s="105"/>
      <c r="J37" s="3"/>
    </row>
    <row r="38" spans="1:10" ht="25.5" customHeight="1" hidden="1">
      <c r="A38" s="97" t="s">
        <v>37</v>
      </c>
      <c r="B38" s="99" t="s">
        <v>16</v>
      </c>
      <c r="C38" s="100" t="s">
        <v>5</v>
      </c>
      <c r="D38" s="101"/>
      <c r="E38" s="101"/>
      <c r="F38" s="106" t="str">
        <f>B23</f>
        <v>Základ pro sníženou DPH</v>
      </c>
      <c r="G38" s="106" t="str">
        <f>B25</f>
        <v>Základ pro základní DPH</v>
      </c>
      <c r="H38" s="107" t="s">
        <v>17</v>
      </c>
      <c r="I38" s="107" t="s">
        <v>1</v>
      </c>
      <c r="J38" s="102" t="s">
        <v>0</v>
      </c>
    </row>
    <row r="39" spans="1:10" ht="25.5" customHeight="1" hidden="1">
      <c r="A39" s="97">
        <v>1</v>
      </c>
      <c r="B39" s="103"/>
      <c r="C39" s="217"/>
      <c r="D39" s="218"/>
      <c r="E39" s="218"/>
      <c r="F39" s="108">
        <f>' Pol'!AC76</f>
        <v>0</v>
      </c>
      <c r="G39" s="109">
        <f>' Pol'!AD76</f>
        <v>0</v>
      </c>
      <c r="H39" s="110">
        <f>(F39*SazbaDPH1/100)+(G39*SazbaDPH2/100)</f>
        <v>0</v>
      </c>
      <c r="I39" s="110">
        <f>F39+G39+H39</f>
        <v>0</v>
      </c>
      <c r="J39" s="104">
        <f>IF(CenaCelkemVypocet=0,"",I39/CenaCelkemVypocet*100)</f>
      </c>
    </row>
    <row r="40" spans="1:10" ht="25.5" customHeight="1" hidden="1">
      <c r="A40" s="97"/>
      <c r="B40" s="219" t="s">
        <v>47</v>
      </c>
      <c r="C40" s="220"/>
      <c r="D40" s="220"/>
      <c r="E40" s="221"/>
      <c r="F40" s="111">
        <f>SUMIF(A39:A39,"=1",F39:F39)</f>
        <v>0</v>
      </c>
      <c r="G40" s="112">
        <f>SUMIF(A39:A39,"=1",G39:G39)</f>
        <v>0</v>
      </c>
      <c r="H40" s="112">
        <f>SUMIF(A39:A39,"=1",H39:H39)</f>
        <v>0</v>
      </c>
      <c r="I40" s="112">
        <f>SUMIF(A39:A39,"=1",I39:I39)</f>
        <v>0</v>
      </c>
      <c r="J40" s="98">
        <f>SUMIF(A39:A39,"=1",J39:J39)</f>
        <v>0</v>
      </c>
    </row>
    <row r="44" ht="15.75">
      <c r="B44" s="120" t="s">
        <v>49</v>
      </c>
    </row>
    <row r="46" spans="1:10" ht="25.5" customHeight="1">
      <c r="A46" s="121"/>
      <c r="B46" s="125" t="s">
        <v>16</v>
      </c>
      <c r="C46" s="125" t="s">
        <v>5</v>
      </c>
      <c r="D46" s="126"/>
      <c r="E46" s="126"/>
      <c r="F46" s="129" t="s">
        <v>50</v>
      </c>
      <c r="G46" s="129"/>
      <c r="H46" s="129"/>
      <c r="I46" s="222" t="s">
        <v>28</v>
      </c>
      <c r="J46" s="222"/>
    </row>
    <row r="47" spans="1:10" ht="25.5" customHeight="1">
      <c r="A47" s="122"/>
      <c r="B47" s="130" t="s">
        <v>51</v>
      </c>
      <c r="C47" s="227" t="s">
        <v>52</v>
      </c>
      <c r="D47" s="228"/>
      <c r="E47" s="228"/>
      <c r="F47" s="132" t="s">
        <v>23</v>
      </c>
      <c r="G47" s="133"/>
      <c r="H47" s="133"/>
      <c r="I47" s="226">
        <f>' Pol'!G8</f>
        <v>0</v>
      </c>
      <c r="J47" s="226"/>
    </row>
    <row r="48" spans="1:10" ht="25.5" customHeight="1">
      <c r="A48" s="122"/>
      <c r="B48" s="124" t="s">
        <v>53</v>
      </c>
      <c r="C48" s="230" t="s">
        <v>54</v>
      </c>
      <c r="D48" s="231"/>
      <c r="E48" s="231"/>
      <c r="F48" s="134" t="s">
        <v>23</v>
      </c>
      <c r="G48" s="135"/>
      <c r="H48" s="135"/>
      <c r="I48" s="229">
        <f>' Pol'!G12</f>
        <v>0</v>
      </c>
      <c r="J48" s="229"/>
    </row>
    <row r="49" spans="1:10" ht="25.5" customHeight="1">
      <c r="A49" s="122"/>
      <c r="B49" s="124" t="s">
        <v>55</v>
      </c>
      <c r="C49" s="230" t="s">
        <v>56</v>
      </c>
      <c r="D49" s="231"/>
      <c r="E49" s="231"/>
      <c r="F49" s="134" t="s">
        <v>23</v>
      </c>
      <c r="G49" s="135"/>
      <c r="H49" s="135"/>
      <c r="I49" s="229">
        <f>' Pol'!G16</f>
        <v>0</v>
      </c>
      <c r="J49" s="229"/>
    </row>
    <row r="50" spans="1:10" ht="25.5" customHeight="1">
      <c r="A50" s="122"/>
      <c r="B50" s="124" t="s">
        <v>57</v>
      </c>
      <c r="C50" s="230" t="s">
        <v>58</v>
      </c>
      <c r="D50" s="231"/>
      <c r="E50" s="231"/>
      <c r="F50" s="134" t="s">
        <v>23</v>
      </c>
      <c r="G50" s="135"/>
      <c r="H50" s="135"/>
      <c r="I50" s="229">
        <f>' Pol'!G19</f>
        <v>0</v>
      </c>
      <c r="J50" s="229"/>
    </row>
    <row r="51" spans="1:10" ht="25.5" customHeight="1">
      <c r="A51" s="122"/>
      <c r="B51" s="124" t="s">
        <v>59</v>
      </c>
      <c r="C51" s="230" t="s">
        <v>60</v>
      </c>
      <c r="D51" s="231"/>
      <c r="E51" s="231"/>
      <c r="F51" s="134" t="s">
        <v>23</v>
      </c>
      <c r="G51" s="135"/>
      <c r="H51" s="135"/>
      <c r="I51" s="229">
        <f>' Pol'!G22</f>
        <v>0</v>
      </c>
      <c r="J51" s="229"/>
    </row>
    <row r="52" spans="1:10" ht="25.5" customHeight="1">
      <c r="A52" s="122"/>
      <c r="B52" s="124" t="s">
        <v>61</v>
      </c>
      <c r="C52" s="230" t="s">
        <v>62</v>
      </c>
      <c r="D52" s="231"/>
      <c r="E52" s="231"/>
      <c r="F52" s="134" t="s">
        <v>23</v>
      </c>
      <c r="G52" s="135"/>
      <c r="H52" s="135"/>
      <c r="I52" s="229">
        <f>' Pol'!G27</f>
        <v>0</v>
      </c>
      <c r="J52" s="229"/>
    </row>
    <row r="53" spans="1:10" ht="25.5" customHeight="1">
      <c r="A53" s="122"/>
      <c r="B53" s="124" t="s">
        <v>63</v>
      </c>
      <c r="C53" s="230" t="s">
        <v>64</v>
      </c>
      <c r="D53" s="231"/>
      <c r="E53" s="231"/>
      <c r="F53" s="134" t="s">
        <v>23</v>
      </c>
      <c r="G53" s="135"/>
      <c r="H53" s="135"/>
      <c r="I53" s="229">
        <f>' Pol'!G38</f>
        <v>0</v>
      </c>
      <c r="J53" s="229"/>
    </row>
    <row r="54" spans="1:10" ht="25.5" customHeight="1">
      <c r="A54" s="122"/>
      <c r="B54" s="124" t="s">
        <v>65</v>
      </c>
      <c r="C54" s="230" t="s">
        <v>66</v>
      </c>
      <c r="D54" s="231"/>
      <c r="E54" s="231"/>
      <c r="F54" s="134" t="s">
        <v>24</v>
      </c>
      <c r="G54" s="135"/>
      <c r="H54" s="135"/>
      <c r="I54" s="229">
        <f>' Pol'!G40</f>
        <v>0</v>
      </c>
      <c r="J54" s="229"/>
    </row>
    <row r="55" spans="1:10" ht="25.5" customHeight="1">
      <c r="A55" s="122"/>
      <c r="B55" s="124" t="s">
        <v>67</v>
      </c>
      <c r="C55" s="230" t="s">
        <v>68</v>
      </c>
      <c r="D55" s="231"/>
      <c r="E55" s="231"/>
      <c r="F55" s="134" t="s">
        <v>24</v>
      </c>
      <c r="G55" s="135"/>
      <c r="H55" s="135"/>
      <c r="I55" s="229">
        <f>' Pol'!G47</f>
        <v>0</v>
      </c>
      <c r="J55" s="229"/>
    </row>
    <row r="56" spans="1:10" ht="25.5" customHeight="1">
      <c r="A56" s="122"/>
      <c r="B56" s="124" t="s">
        <v>69</v>
      </c>
      <c r="C56" s="230" t="s">
        <v>70</v>
      </c>
      <c r="D56" s="231"/>
      <c r="E56" s="231"/>
      <c r="F56" s="134" t="s">
        <v>24</v>
      </c>
      <c r="G56" s="135"/>
      <c r="H56" s="135"/>
      <c r="I56" s="229">
        <f>' Pol'!G55</f>
        <v>0</v>
      </c>
      <c r="J56" s="229"/>
    </row>
    <row r="57" spans="1:10" ht="25.5" customHeight="1">
      <c r="A57" s="122"/>
      <c r="B57" s="124" t="s">
        <v>71</v>
      </c>
      <c r="C57" s="230" t="s">
        <v>72</v>
      </c>
      <c r="D57" s="231"/>
      <c r="E57" s="231"/>
      <c r="F57" s="134" t="s">
        <v>24</v>
      </c>
      <c r="G57" s="135"/>
      <c r="H57" s="135"/>
      <c r="I57" s="229">
        <f>' Pol'!G59</f>
        <v>0</v>
      </c>
      <c r="J57" s="229"/>
    </row>
    <row r="58" spans="1:10" ht="25.5" customHeight="1">
      <c r="A58" s="122"/>
      <c r="B58" s="124" t="s">
        <v>73</v>
      </c>
      <c r="C58" s="230" t="s">
        <v>74</v>
      </c>
      <c r="D58" s="231"/>
      <c r="E58" s="231"/>
      <c r="F58" s="134" t="s">
        <v>24</v>
      </c>
      <c r="G58" s="135"/>
      <c r="H58" s="135"/>
      <c r="I58" s="229">
        <f>' Pol'!G62</f>
        <v>0</v>
      </c>
      <c r="J58" s="229"/>
    </row>
    <row r="59" spans="1:10" ht="25.5" customHeight="1">
      <c r="A59" s="122"/>
      <c r="B59" s="124" t="s">
        <v>75</v>
      </c>
      <c r="C59" s="230" t="s">
        <v>76</v>
      </c>
      <c r="D59" s="231"/>
      <c r="E59" s="231"/>
      <c r="F59" s="134" t="s">
        <v>24</v>
      </c>
      <c r="G59" s="135"/>
      <c r="H59" s="135"/>
      <c r="I59" s="229">
        <f>' Pol'!G64</f>
        <v>0</v>
      </c>
      <c r="J59" s="229"/>
    </row>
    <row r="60" spans="1:10" ht="25.5" customHeight="1">
      <c r="A60" s="122"/>
      <c r="B60" s="124" t="s">
        <v>77</v>
      </c>
      <c r="C60" s="230" t="s">
        <v>78</v>
      </c>
      <c r="D60" s="231"/>
      <c r="E60" s="231"/>
      <c r="F60" s="134" t="s">
        <v>24</v>
      </c>
      <c r="G60" s="135"/>
      <c r="H60" s="135"/>
      <c r="I60" s="229">
        <f>' Pol'!G68</f>
        <v>0</v>
      </c>
      <c r="J60" s="229"/>
    </row>
    <row r="61" spans="1:10" ht="25.5" customHeight="1">
      <c r="A61" s="122"/>
      <c r="B61" s="124" t="s">
        <v>79</v>
      </c>
      <c r="C61" s="230" t="s">
        <v>80</v>
      </c>
      <c r="D61" s="231"/>
      <c r="E61" s="231"/>
      <c r="F61" s="134" t="s">
        <v>24</v>
      </c>
      <c r="G61" s="135"/>
      <c r="H61" s="135"/>
      <c r="I61" s="229">
        <f>' Pol'!G71</f>
        <v>0</v>
      </c>
      <c r="J61" s="229"/>
    </row>
    <row r="62" spans="1:10" ht="25.5" customHeight="1">
      <c r="A62" s="122"/>
      <c r="B62" s="131" t="s">
        <v>81</v>
      </c>
      <c r="C62" s="234" t="s">
        <v>82</v>
      </c>
      <c r="D62" s="235"/>
      <c r="E62" s="235"/>
      <c r="F62" s="136" t="s">
        <v>25</v>
      </c>
      <c r="G62" s="137"/>
      <c r="H62" s="137"/>
      <c r="I62" s="233">
        <f>' Pol'!G73</f>
        <v>0</v>
      </c>
      <c r="J62" s="233"/>
    </row>
    <row r="63" spans="1:10" ht="25.5" customHeight="1">
      <c r="A63" s="123"/>
      <c r="B63" s="127" t="s">
        <v>1</v>
      </c>
      <c r="C63" s="127"/>
      <c r="D63" s="128"/>
      <c r="E63" s="128"/>
      <c r="F63" s="138"/>
      <c r="G63" s="139"/>
      <c r="H63" s="139"/>
      <c r="I63" s="232">
        <f>SUM(I47:I62)</f>
        <v>0</v>
      </c>
      <c r="J63" s="232"/>
    </row>
    <row r="64" spans="6:10" ht="12.75">
      <c r="F64" s="140"/>
      <c r="G64" s="96"/>
      <c r="H64" s="140"/>
      <c r="I64" s="96"/>
      <c r="J64" s="96"/>
    </row>
    <row r="65" spans="6:10" ht="12.75">
      <c r="F65" s="140"/>
      <c r="G65" s="96"/>
      <c r="H65" s="140"/>
      <c r="I65" s="96"/>
      <c r="J65" s="96"/>
    </row>
    <row r="66" spans="6:10" ht="12.75">
      <c r="F66" s="140"/>
      <c r="G66" s="96"/>
      <c r="H66" s="140"/>
      <c r="I66" s="96"/>
      <c r="J66" s="96"/>
    </row>
  </sheetData>
  <sheetProtection/>
  <mergeCells count="71">
    <mergeCell ref="I63:J63"/>
    <mergeCell ref="I61:J61"/>
    <mergeCell ref="C61:E61"/>
    <mergeCell ref="I62:J62"/>
    <mergeCell ref="C62:E62"/>
    <mergeCell ref="I58:J58"/>
    <mergeCell ref="C58:E58"/>
    <mergeCell ref="I59:J59"/>
    <mergeCell ref="C59:E59"/>
    <mergeCell ref="I60:J60"/>
    <mergeCell ref="C60:E60"/>
    <mergeCell ref="I55:J55"/>
    <mergeCell ref="C55:E55"/>
    <mergeCell ref="I56:J56"/>
    <mergeCell ref="C56:E56"/>
    <mergeCell ref="I57:J57"/>
    <mergeCell ref="C57:E57"/>
    <mergeCell ref="I52:J52"/>
    <mergeCell ref="C52:E52"/>
    <mergeCell ref="I53:J53"/>
    <mergeCell ref="C53:E53"/>
    <mergeCell ref="I54:J54"/>
    <mergeCell ref="C54:E54"/>
    <mergeCell ref="I49:J49"/>
    <mergeCell ref="C49:E49"/>
    <mergeCell ref="I50:J50"/>
    <mergeCell ref="C50:E50"/>
    <mergeCell ref="I51:J51"/>
    <mergeCell ref="C51:E51"/>
    <mergeCell ref="E20:F20"/>
    <mergeCell ref="I20:J20"/>
    <mergeCell ref="I47:J47"/>
    <mergeCell ref="C47:E47"/>
    <mergeCell ref="I48:J48"/>
    <mergeCell ref="C48:E48"/>
    <mergeCell ref="G29:I29"/>
    <mergeCell ref="G25:I25"/>
    <mergeCell ref="D11:G11"/>
    <mergeCell ref="C39:E39"/>
    <mergeCell ref="B40:E40"/>
    <mergeCell ref="I46:J46"/>
    <mergeCell ref="D35:E35"/>
    <mergeCell ref="G24:I24"/>
    <mergeCell ref="G23:I23"/>
    <mergeCell ref="E19:F19"/>
    <mergeCell ref="I19:J19"/>
    <mergeCell ref="G21:H21"/>
    <mergeCell ref="G28:I28"/>
    <mergeCell ref="G16:H16"/>
    <mergeCell ref="G17:H17"/>
    <mergeCell ref="G18:H18"/>
    <mergeCell ref="I17:J17"/>
    <mergeCell ref="I21:J21"/>
    <mergeCell ref="G19:H19"/>
    <mergeCell ref="G20:H20"/>
    <mergeCell ref="B1:J1"/>
    <mergeCell ref="G26:I26"/>
    <mergeCell ref="G27:I27"/>
    <mergeCell ref="E21:F21"/>
    <mergeCell ref="D2:J2"/>
    <mergeCell ref="E17:F17"/>
    <mergeCell ref="I18:J18"/>
    <mergeCell ref="E18:F18"/>
    <mergeCell ref="E15:F15"/>
    <mergeCell ref="I16:J16"/>
    <mergeCell ref="G15:H15"/>
    <mergeCell ref="I15:J15"/>
    <mergeCell ref="E16:F16"/>
    <mergeCell ref="D12:G12"/>
    <mergeCell ref="D13:G13"/>
    <mergeCell ref="D3:J3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236" t="s">
        <v>6</v>
      </c>
      <c r="B1" s="236"/>
      <c r="C1" s="237"/>
      <c r="D1" s="236"/>
      <c r="E1" s="236"/>
      <c r="F1" s="236"/>
      <c r="G1" s="236"/>
    </row>
    <row r="2" spans="1:7" ht="24.75" customHeight="1">
      <c r="A2" s="79" t="s">
        <v>41</v>
      </c>
      <c r="B2" s="78"/>
      <c r="C2" s="238"/>
      <c r="D2" s="238"/>
      <c r="E2" s="238"/>
      <c r="F2" s="238"/>
      <c r="G2" s="239"/>
    </row>
    <row r="3" spans="1:7" ht="24.75" customHeight="1" hidden="1">
      <c r="A3" s="79" t="s">
        <v>7</v>
      </c>
      <c r="B3" s="78"/>
      <c r="C3" s="238"/>
      <c r="D3" s="238"/>
      <c r="E3" s="238"/>
      <c r="F3" s="238"/>
      <c r="G3" s="239"/>
    </row>
    <row r="4" spans="1:7" ht="24.75" customHeight="1" hidden="1">
      <c r="A4" s="79" t="s">
        <v>8</v>
      </c>
      <c r="B4" s="78"/>
      <c r="C4" s="238"/>
      <c r="D4" s="238"/>
      <c r="E4" s="238"/>
      <c r="F4" s="238"/>
      <c r="G4" s="239"/>
    </row>
    <row r="5" spans="2:4" ht="12.75" hidden="1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86"/>
  <sheetViews>
    <sheetView zoomScalePageLayoutView="0" workbookViewId="0" topLeftCell="A1">
      <selection activeCell="A1" sqref="A1:G1"/>
    </sheetView>
  </sheetViews>
  <sheetFormatPr defaultColWidth="9.00390625" defaultRowHeight="12.75" outlineLevelRow="1"/>
  <cols>
    <col min="1" max="1" width="4.25390625" style="0" customWidth="1"/>
    <col min="2" max="2" width="14.375" style="95" customWidth="1"/>
    <col min="3" max="3" width="38.25390625" style="95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3" width="0" style="0" hidden="1" customWidth="1"/>
    <col min="16" max="21" width="0" style="0" hidden="1" customWidth="1"/>
    <col min="29" max="39" width="0" style="0" hidden="1" customWidth="1"/>
  </cols>
  <sheetData>
    <row r="1" spans="1:31" ht="15.75" customHeight="1">
      <c r="A1" s="254" t="s">
        <v>6</v>
      </c>
      <c r="B1" s="254"/>
      <c r="C1" s="254"/>
      <c r="D1" s="254"/>
      <c r="E1" s="254"/>
      <c r="F1" s="254"/>
      <c r="G1" s="254"/>
      <c r="AE1" t="s">
        <v>86</v>
      </c>
    </row>
    <row r="2" spans="1:31" ht="24.75" customHeight="1">
      <c r="A2" s="143" t="s">
        <v>85</v>
      </c>
      <c r="B2" s="78"/>
      <c r="C2" s="255" t="s">
        <v>46</v>
      </c>
      <c r="D2" s="256"/>
      <c r="E2" s="256"/>
      <c r="F2" s="256"/>
      <c r="G2" s="257"/>
      <c r="AE2" t="s">
        <v>87</v>
      </c>
    </row>
    <row r="3" spans="1:31" ht="24.75" customHeight="1">
      <c r="A3" s="143" t="s">
        <v>7</v>
      </c>
      <c r="B3" s="78"/>
      <c r="C3" s="255" t="s">
        <v>43</v>
      </c>
      <c r="D3" s="256"/>
      <c r="E3" s="256"/>
      <c r="F3" s="256"/>
      <c r="G3" s="257"/>
      <c r="AE3" t="s">
        <v>88</v>
      </c>
    </row>
    <row r="4" spans="1:31" ht="24.75" customHeight="1" hidden="1">
      <c r="A4" s="143" t="s">
        <v>8</v>
      </c>
      <c r="B4" s="78"/>
      <c r="C4" s="255"/>
      <c r="D4" s="256"/>
      <c r="E4" s="256"/>
      <c r="F4" s="256"/>
      <c r="G4" s="257"/>
      <c r="AE4" t="s">
        <v>89</v>
      </c>
    </row>
    <row r="5" spans="1:31" ht="12.75" hidden="1">
      <c r="A5" s="144" t="s">
        <v>90</v>
      </c>
      <c r="B5" s="145"/>
      <c r="C5" s="146"/>
      <c r="D5" s="147"/>
      <c r="E5" s="147"/>
      <c r="F5" s="147"/>
      <c r="G5" s="148"/>
      <c r="AE5" t="s">
        <v>91</v>
      </c>
    </row>
    <row r="7" spans="1:21" ht="38.25">
      <c r="A7" s="144" t="s">
        <v>92</v>
      </c>
      <c r="B7" s="149" t="s">
        <v>93</v>
      </c>
      <c r="C7" s="149" t="s">
        <v>94</v>
      </c>
      <c r="D7" s="144" t="s">
        <v>95</v>
      </c>
      <c r="E7" s="144" t="s">
        <v>96</v>
      </c>
      <c r="F7" s="144" t="s">
        <v>97</v>
      </c>
      <c r="G7" s="144" t="s">
        <v>28</v>
      </c>
      <c r="H7" s="150" t="s">
        <v>29</v>
      </c>
      <c r="I7" s="150" t="s">
        <v>98</v>
      </c>
      <c r="J7" s="150" t="s">
        <v>30</v>
      </c>
      <c r="K7" s="150" t="s">
        <v>99</v>
      </c>
      <c r="L7" s="150" t="s">
        <v>100</v>
      </c>
      <c r="M7" s="150" t="s">
        <v>101</v>
      </c>
      <c r="N7" s="150" t="s">
        <v>102</v>
      </c>
      <c r="O7" s="150" t="s">
        <v>103</v>
      </c>
      <c r="P7" s="150" t="s">
        <v>104</v>
      </c>
      <c r="Q7" s="150" t="s">
        <v>105</v>
      </c>
      <c r="R7" s="150" t="s">
        <v>106</v>
      </c>
      <c r="S7" s="150" t="s">
        <v>107</v>
      </c>
      <c r="T7" s="150" t="s">
        <v>108</v>
      </c>
      <c r="U7" s="150" t="s">
        <v>109</v>
      </c>
    </row>
    <row r="8" spans="1:31" ht="12.75">
      <c r="A8" s="154" t="s">
        <v>110</v>
      </c>
      <c r="B8" s="156" t="s">
        <v>51</v>
      </c>
      <c r="C8" s="157" t="s">
        <v>52</v>
      </c>
      <c r="D8" s="153"/>
      <c r="E8" s="163"/>
      <c r="F8" s="167"/>
      <c r="G8" s="167">
        <f>SUMIF(AE9:AE11,"&lt;&gt;NOR",G9:G11)</f>
        <v>0</v>
      </c>
      <c r="H8" s="167"/>
      <c r="I8" s="167">
        <f>SUM(I9:I11)</f>
        <v>0</v>
      </c>
      <c r="J8" s="167"/>
      <c r="K8" s="167">
        <f>SUM(K9:K11)</f>
        <v>0</v>
      </c>
      <c r="L8" s="167"/>
      <c r="M8" s="167">
        <f>SUM(M9:M11)</f>
        <v>0</v>
      </c>
      <c r="N8" s="153"/>
      <c r="O8" s="153">
        <f>SUM(O9:O11)</f>
        <v>0.6879</v>
      </c>
      <c r="P8" s="153"/>
      <c r="Q8" s="153">
        <f>SUM(Q9:Q11)</f>
        <v>0.3</v>
      </c>
      <c r="R8" s="153"/>
      <c r="S8" s="153"/>
      <c r="T8" s="153"/>
      <c r="U8" s="153">
        <f>SUM(U9:U11)</f>
        <v>19.71</v>
      </c>
      <c r="AE8" t="s">
        <v>111</v>
      </c>
    </row>
    <row r="9" spans="1:60" ht="22.5" outlineLevel="1">
      <c r="A9" s="152">
        <v>1</v>
      </c>
      <c r="B9" s="158" t="s">
        <v>112</v>
      </c>
      <c r="C9" s="181" t="s">
        <v>113</v>
      </c>
      <c r="D9" s="160" t="s">
        <v>114</v>
      </c>
      <c r="E9" s="164">
        <v>3</v>
      </c>
      <c r="F9" s="168"/>
      <c r="G9" s="169">
        <f>ROUND(E9*F9,2)</f>
        <v>0</v>
      </c>
      <c r="H9" s="168"/>
      <c r="I9" s="169">
        <f>ROUND(E9*H9,2)</f>
        <v>0</v>
      </c>
      <c r="J9" s="168"/>
      <c r="K9" s="169">
        <f>ROUND(E9*J9,2)</f>
        <v>0</v>
      </c>
      <c r="L9" s="169">
        <v>21</v>
      </c>
      <c r="M9" s="169">
        <f>G9*(1+L9/100)</f>
        <v>0</v>
      </c>
      <c r="N9" s="160">
        <v>0.14918</v>
      </c>
      <c r="O9" s="160">
        <f>ROUND(E9*N9,5)</f>
        <v>0.44754</v>
      </c>
      <c r="P9" s="160">
        <v>0.1</v>
      </c>
      <c r="Q9" s="160">
        <f>ROUND(E9*P9,5)</f>
        <v>0.3</v>
      </c>
      <c r="R9" s="160"/>
      <c r="S9" s="160"/>
      <c r="T9" s="160">
        <v>3.51544</v>
      </c>
      <c r="U9" s="160">
        <f>ROUND(E9*T9,2)</f>
        <v>10.55</v>
      </c>
      <c r="V9" s="151"/>
      <c r="W9" s="151"/>
      <c r="X9" s="151"/>
      <c r="Y9" s="151"/>
      <c r="Z9" s="151"/>
      <c r="AA9" s="151"/>
      <c r="AB9" s="151"/>
      <c r="AC9" s="151"/>
      <c r="AD9" s="151"/>
      <c r="AE9" s="151" t="s">
        <v>115</v>
      </c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ht="22.5" outlineLevel="1">
      <c r="A10" s="152">
        <v>2</v>
      </c>
      <c r="B10" s="158" t="s">
        <v>116</v>
      </c>
      <c r="C10" s="181" t="s">
        <v>117</v>
      </c>
      <c r="D10" s="160" t="s">
        <v>118</v>
      </c>
      <c r="E10" s="164">
        <v>9.248</v>
      </c>
      <c r="F10" s="168"/>
      <c r="G10" s="169">
        <f>ROUND(E10*F10,2)</f>
        <v>0</v>
      </c>
      <c r="H10" s="168"/>
      <c r="I10" s="169">
        <f>ROUND(E10*H10,2)</f>
        <v>0</v>
      </c>
      <c r="J10" s="168"/>
      <c r="K10" s="169">
        <f>ROUND(E10*J10,2)</f>
        <v>0</v>
      </c>
      <c r="L10" s="169">
        <v>21</v>
      </c>
      <c r="M10" s="169">
        <f>G10*(1+L10/100)</f>
        <v>0</v>
      </c>
      <c r="N10" s="160">
        <v>0.02599</v>
      </c>
      <c r="O10" s="160">
        <f>ROUND(E10*N10,5)</f>
        <v>0.24036</v>
      </c>
      <c r="P10" s="160">
        <v>0</v>
      </c>
      <c r="Q10" s="160">
        <f>ROUND(E10*P10,5)</f>
        <v>0</v>
      </c>
      <c r="R10" s="160"/>
      <c r="S10" s="160"/>
      <c r="T10" s="160">
        <v>0.99</v>
      </c>
      <c r="U10" s="160">
        <f>ROUND(E10*T10,2)</f>
        <v>9.16</v>
      </c>
      <c r="V10" s="151"/>
      <c r="W10" s="151"/>
      <c r="X10" s="151"/>
      <c r="Y10" s="151"/>
      <c r="Z10" s="151"/>
      <c r="AA10" s="151"/>
      <c r="AB10" s="151"/>
      <c r="AC10" s="151"/>
      <c r="AD10" s="151"/>
      <c r="AE10" s="151" t="s">
        <v>119</v>
      </c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ht="12.75" outlineLevel="1">
      <c r="A11" s="152"/>
      <c r="B11" s="158"/>
      <c r="C11" s="182" t="s">
        <v>120</v>
      </c>
      <c r="D11" s="161"/>
      <c r="E11" s="165">
        <v>9.248</v>
      </c>
      <c r="F11" s="169"/>
      <c r="G11" s="169"/>
      <c r="H11" s="169"/>
      <c r="I11" s="169"/>
      <c r="J11" s="169"/>
      <c r="K11" s="169"/>
      <c r="L11" s="169"/>
      <c r="M11" s="169"/>
      <c r="N11" s="160"/>
      <c r="O11" s="160"/>
      <c r="P11" s="160"/>
      <c r="Q11" s="160"/>
      <c r="R11" s="160"/>
      <c r="S11" s="160"/>
      <c r="T11" s="160"/>
      <c r="U11" s="160"/>
      <c r="V11" s="151"/>
      <c r="W11" s="151"/>
      <c r="X11" s="151"/>
      <c r="Y11" s="151"/>
      <c r="Z11" s="151"/>
      <c r="AA11" s="151"/>
      <c r="AB11" s="151"/>
      <c r="AC11" s="151"/>
      <c r="AD11" s="151"/>
      <c r="AE11" s="151" t="s">
        <v>121</v>
      </c>
      <c r="AF11" s="151">
        <v>0</v>
      </c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31" ht="12.75">
      <c r="A12" s="155" t="s">
        <v>110</v>
      </c>
      <c r="B12" s="159" t="s">
        <v>53</v>
      </c>
      <c r="C12" s="183" t="s">
        <v>54</v>
      </c>
      <c r="D12" s="162"/>
      <c r="E12" s="166"/>
      <c r="F12" s="170"/>
      <c r="G12" s="170">
        <f>SUMIF(AE13:AE15,"&lt;&gt;NOR",G13:G15)</f>
        <v>0</v>
      </c>
      <c r="H12" s="170"/>
      <c r="I12" s="170">
        <f>SUM(I13:I15)</f>
        <v>0</v>
      </c>
      <c r="J12" s="170"/>
      <c r="K12" s="170">
        <f>SUM(K13:K15)</f>
        <v>0</v>
      </c>
      <c r="L12" s="170"/>
      <c r="M12" s="170">
        <f>SUM(M13:M15)</f>
        <v>0</v>
      </c>
      <c r="N12" s="162"/>
      <c r="O12" s="162">
        <f>SUM(O13:O15)</f>
        <v>1.4632800000000001</v>
      </c>
      <c r="P12" s="162"/>
      <c r="Q12" s="162">
        <f>SUM(Q13:Q15)</f>
        <v>0.23</v>
      </c>
      <c r="R12" s="162"/>
      <c r="S12" s="162"/>
      <c r="T12" s="162"/>
      <c r="U12" s="162">
        <f>SUM(U13:U15)</f>
        <v>23.830000000000002</v>
      </c>
      <c r="AE12" t="s">
        <v>111</v>
      </c>
    </row>
    <row r="13" spans="1:60" ht="12.75" outlineLevel="1">
      <c r="A13" s="152">
        <v>3</v>
      </c>
      <c r="B13" s="158" t="s">
        <v>122</v>
      </c>
      <c r="C13" s="181" t="s">
        <v>123</v>
      </c>
      <c r="D13" s="160" t="s">
        <v>118</v>
      </c>
      <c r="E13" s="164">
        <v>8</v>
      </c>
      <c r="F13" s="168"/>
      <c r="G13" s="169">
        <f>ROUND(E13*F13,2)</f>
        <v>0</v>
      </c>
      <c r="H13" s="168"/>
      <c r="I13" s="169">
        <f>ROUND(E13*H13,2)</f>
        <v>0</v>
      </c>
      <c r="J13" s="168"/>
      <c r="K13" s="169">
        <f>ROUND(E13*J13,2)</f>
        <v>0</v>
      </c>
      <c r="L13" s="169">
        <v>21</v>
      </c>
      <c r="M13" s="169">
        <f>G13*(1+L13/100)</f>
        <v>0</v>
      </c>
      <c r="N13" s="160">
        <v>0.15056</v>
      </c>
      <c r="O13" s="160">
        <f>ROUND(E13*N13,5)</f>
        <v>1.20448</v>
      </c>
      <c r="P13" s="160">
        <v>0</v>
      </c>
      <c r="Q13" s="160">
        <f>ROUND(E13*P13,5)</f>
        <v>0</v>
      </c>
      <c r="R13" s="160"/>
      <c r="S13" s="160"/>
      <c r="T13" s="160">
        <v>2.06679</v>
      </c>
      <c r="U13" s="160">
        <f>ROUND(E13*T13,2)</f>
        <v>16.53</v>
      </c>
      <c r="V13" s="151"/>
      <c r="W13" s="151"/>
      <c r="X13" s="151"/>
      <c r="Y13" s="151"/>
      <c r="Z13" s="151"/>
      <c r="AA13" s="151"/>
      <c r="AB13" s="151"/>
      <c r="AC13" s="151"/>
      <c r="AD13" s="151"/>
      <c r="AE13" s="151" t="s">
        <v>115</v>
      </c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ht="12.75" outlineLevel="1">
      <c r="A14" s="152">
        <v>4</v>
      </c>
      <c r="B14" s="158" t="s">
        <v>124</v>
      </c>
      <c r="C14" s="181" t="s">
        <v>125</v>
      </c>
      <c r="D14" s="160" t="s">
        <v>126</v>
      </c>
      <c r="E14" s="164">
        <v>5</v>
      </c>
      <c r="F14" s="168"/>
      <c r="G14" s="169">
        <f>ROUND(E14*F14,2)</f>
        <v>0</v>
      </c>
      <c r="H14" s="168"/>
      <c r="I14" s="169">
        <f>ROUND(E14*H14,2)</f>
        <v>0</v>
      </c>
      <c r="J14" s="168"/>
      <c r="K14" s="169">
        <f>ROUND(E14*J14,2)</f>
        <v>0</v>
      </c>
      <c r="L14" s="169">
        <v>21</v>
      </c>
      <c r="M14" s="169">
        <f>G14*(1+L14/100)</f>
        <v>0</v>
      </c>
      <c r="N14" s="160">
        <v>0.00371</v>
      </c>
      <c r="O14" s="160">
        <f>ROUND(E14*N14,5)</f>
        <v>0.01855</v>
      </c>
      <c r="P14" s="160">
        <v>0</v>
      </c>
      <c r="Q14" s="160">
        <f>ROUND(E14*P14,5)</f>
        <v>0</v>
      </c>
      <c r="R14" s="160"/>
      <c r="S14" s="160"/>
      <c r="T14" s="160">
        <v>0.19136</v>
      </c>
      <c r="U14" s="160">
        <f>ROUND(E14*T14,2)</f>
        <v>0.96</v>
      </c>
      <c r="V14" s="151"/>
      <c r="W14" s="151"/>
      <c r="X14" s="151"/>
      <c r="Y14" s="151"/>
      <c r="Z14" s="151"/>
      <c r="AA14" s="151"/>
      <c r="AB14" s="151"/>
      <c r="AC14" s="151"/>
      <c r="AD14" s="151"/>
      <c r="AE14" s="151" t="s">
        <v>115</v>
      </c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ht="12.75" outlineLevel="1">
      <c r="A15" s="152">
        <v>5</v>
      </c>
      <c r="B15" s="158" t="s">
        <v>127</v>
      </c>
      <c r="C15" s="181" t="s">
        <v>128</v>
      </c>
      <c r="D15" s="160" t="s">
        <v>118</v>
      </c>
      <c r="E15" s="164">
        <v>5</v>
      </c>
      <c r="F15" s="168"/>
      <c r="G15" s="169">
        <f>ROUND(E15*F15,2)</f>
        <v>0</v>
      </c>
      <c r="H15" s="168"/>
      <c r="I15" s="169">
        <f>ROUND(E15*H15,2)</f>
        <v>0</v>
      </c>
      <c r="J15" s="168"/>
      <c r="K15" s="169">
        <f>ROUND(E15*J15,2)</f>
        <v>0</v>
      </c>
      <c r="L15" s="169">
        <v>21</v>
      </c>
      <c r="M15" s="169">
        <f>G15*(1+L15/100)</f>
        <v>0</v>
      </c>
      <c r="N15" s="160">
        <v>0.04805</v>
      </c>
      <c r="O15" s="160">
        <f>ROUND(E15*N15,5)</f>
        <v>0.24025</v>
      </c>
      <c r="P15" s="160">
        <v>0.046</v>
      </c>
      <c r="Q15" s="160">
        <f>ROUND(E15*P15,5)</f>
        <v>0.23</v>
      </c>
      <c r="R15" s="160"/>
      <c r="S15" s="160"/>
      <c r="T15" s="160">
        <v>1.26873</v>
      </c>
      <c r="U15" s="160">
        <f>ROUND(E15*T15,2)</f>
        <v>6.34</v>
      </c>
      <c r="V15" s="151"/>
      <c r="W15" s="151"/>
      <c r="X15" s="151"/>
      <c r="Y15" s="151"/>
      <c r="Z15" s="151"/>
      <c r="AA15" s="151"/>
      <c r="AB15" s="151"/>
      <c r="AC15" s="151"/>
      <c r="AD15" s="151"/>
      <c r="AE15" s="151" t="s">
        <v>115</v>
      </c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31" ht="12.75">
      <c r="A16" s="155" t="s">
        <v>110</v>
      </c>
      <c r="B16" s="159" t="s">
        <v>55</v>
      </c>
      <c r="C16" s="183" t="s">
        <v>56</v>
      </c>
      <c r="D16" s="162"/>
      <c r="E16" s="166"/>
      <c r="F16" s="170"/>
      <c r="G16" s="170">
        <f>SUMIF(AE17:AE18,"&lt;&gt;NOR",G17:G18)</f>
        <v>0</v>
      </c>
      <c r="H16" s="170"/>
      <c r="I16" s="170">
        <f>SUM(I17:I18)</f>
        <v>0</v>
      </c>
      <c r="J16" s="170"/>
      <c r="K16" s="170">
        <f>SUM(K17:K18)</f>
        <v>0</v>
      </c>
      <c r="L16" s="170"/>
      <c r="M16" s="170">
        <f>SUM(M17:M18)</f>
        <v>0</v>
      </c>
      <c r="N16" s="162"/>
      <c r="O16" s="162">
        <f>SUM(O17:O18)</f>
        <v>1.25</v>
      </c>
      <c r="P16" s="162"/>
      <c r="Q16" s="162">
        <f>SUM(Q17:Q18)</f>
        <v>2.085</v>
      </c>
      <c r="R16" s="162"/>
      <c r="S16" s="162"/>
      <c r="T16" s="162"/>
      <c r="U16" s="162">
        <f>SUM(U17:U18)</f>
        <v>14.17</v>
      </c>
      <c r="AE16" t="s">
        <v>111</v>
      </c>
    </row>
    <row r="17" spans="1:60" ht="12.75" outlineLevel="1">
      <c r="A17" s="152">
        <v>6</v>
      </c>
      <c r="B17" s="158" t="s">
        <v>129</v>
      </c>
      <c r="C17" s="181" t="s">
        <v>130</v>
      </c>
      <c r="D17" s="160" t="s">
        <v>118</v>
      </c>
      <c r="E17" s="164">
        <v>5</v>
      </c>
      <c r="F17" s="168"/>
      <c r="G17" s="169">
        <f>ROUND(E17*F17,2)</f>
        <v>0</v>
      </c>
      <c r="H17" s="168"/>
      <c r="I17" s="169">
        <f>ROUND(E17*H17,2)</f>
        <v>0</v>
      </c>
      <c r="J17" s="168"/>
      <c r="K17" s="169">
        <f>ROUND(E17*J17,2)</f>
        <v>0</v>
      </c>
      <c r="L17" s="169">
        <v>21</v>
      </c>
      <c r="M17" s="169">
        <f>G17*(1+L17/100)</f>
        <v>0</v>
      </c>
      <c r="N17" s="160">
        <v>0</v>
      </c>
      <c r="O17" s="160">
        <f>ROUND(E17*N17,5)</f>
        <v>0</v>
      </c>
      <c r="P17" s="160">
        <v>0.417</v>
      </c>
      <c r="Q17" s="160">
        <f>ROUND(E17*P17,5)</f>
        <v>2.085</v>
      </c>
      <c r="R17" s="160"/>
      <c r="S17" s="160"/>
      <c r="T17" s="160">
        <v>2.30039</v>
      </c>
      <c r="U17" s="160">
        <f>ROUND(E17*T17,2)</f>
        <v>11.5</v>
      </c>
      <c r="V17" s="151"/>
      <c r="W17" s="151"/>
      <c r="X17" s="151"/>
      <c r="Y17" s="151"/>
      <c r="Z17" s="151"/>
      <c r="AA17" s="151"/>
      <c r="AB17" s="151"/>
      <c r="AC17" s="151"/>
      <c r="AD17" s="151"/>
      <c r="AE17" s="151" t="s">
        <v>115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ht="12.75" outlineLevel="1">
      <c r="A18" s="152">
        <v>7</v>
      </c>
      <c r="B18" s="158" t="s">
        <v>131</v>
      </c>
      <c r="C18" s="181" t="s">
        <v>132</v>
      </c>
      <c r="D18" s="160" t="s">
        <v>133</v>
      </c>
      <c r="E18" s="164">
        <v>0.5</v>
      </c>
      <c r="F18" s="168"/>
      <c r="G18" s="169">
        <f>ROUND(E18*F18,2)</f>
        <v>0</v>
      </c>
      <c r="H18" s="168"/>
      <c r="I18" s="169">
        <f>ROUND(E18*H18,2)</f>
        <v>0</v>
      </c>
      <c r="J18" s="168"/>
      <c r="K18" s="169">
        <f>ROUND(E18*J18,2)</f>
        <v>0</v>
      </c>
      <c r="L18" s="169">
        <v>21</v>
      </c>
      <c r="M18" s="169">
        <f>G18*(1+L18/100)</f>
        <v>0</v>
      </c>
      <c r="N18" s="160">
        <v>2.5</v>
      </c>
      <c r="O18" s="160">
        <f>ROUND(E18*N18,5)</f>
        <v>1.25</v>
      </c>
      <c r="P18" s="160">
        <v>0</v>
      </c>
      <c r="Q18" s="160">
        <f>ROUND(E18*P18,5)</f>
        <v>0</v>
      </c>
      <c r="R18" s="160"/>
      <c r="S18" s="160"/>
      <c r="T18" s="160">
        <v>5.33</v>
      </c>
      <c r="U18" s="160">
        <f>ROUND(E18*T18,2)</f>
        <v>2.67</v>
      </c>
      <c r="V18" s="151"/>
      <c r="W18" s="151"/>
      <c r="X18" s="151"/>
      <c r="Y18" s="151"/>
      <c r="Z18" s="151"/>
      <c r="AA18" s="151"/>
      <c r="AB18" s="151"/>
      <c r="AC18" s="151"/>
      <c r="AD18" s="151"/>
      <c r="AE18" s="151" t="s">
        <v>119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31" ht="12.75">
      <c r="A19" s="155" t="s">
        <v>110</v>
      </c>
      <c r="B19" s="159" t="s">
        <v>57</v>
      </c>
      <c r="C19" s="183" t="s">
        <v>58</v>
      </c>
      <c r="D19" s="162"/>
      <c r="E19" s="166"/>
      <c r="F19" s="170"/>
      <c r="G19" s="170">
        <f>SUMIF(AE20:AE21,"&lt;&gt;NOR",G20:G21)</f>
        <v>0</v>
      </c>
      <c r="H19" s="170"/>
      <c r="I19" s="170">
        <f>SUM(I20:I21)</f>
        <v>0</v>
      </c>
      <c r="J19" s="170"/>
      <c r="K19" s="170">
        <f>SUM(K20:K21)</f>
        <v>0</v>
      </c>
      <c r="L19" s="170"/>
      <c r="M19" s="170">
        <f>SUM(M20:M21)</f>
        <v>0</v>
      </c>
      <c r="N19" s="162"/>
      <c r="O19" s="162">
        <f>SUM(O20:O21)</f>
        <v>0.19238</v>
      </c>
      <c r="P19" s="162"/>
      <c r="Q19" s="162">
        <f>SUM(Q20:Q21)</f>
        <v>0</v>
      </c>
      <c r="R19" s="162"/>
      <c r="S19" s="162"/>
      <c r="T19" s="162"/>
      <c r="U19" s="162">
        <f>SUM(U20:U21)</f>
        <v>5.640000000000001</v>
      </c>
      <c r="AE19" t="s">
        <v>111</v>
      </c>
    </row>
    <row r="20" spans="1:60" ht="22.5" outlineLevel="1">
      <c r="A20" s="152">
        <v>8</v>
      </c>
      <c r="B20" s="158" t="s">
        <v>134</v>
      </c>
      <c r="C20" s="181" t="s">
        <v>135</v>
      </c>
      <c r="D20" s="160" t="s">
        <v>114</v>
      </c>
      <c r="E20" s="164">
        <v>1</v>
      </c>
      <c r="F20" s="168"/>
      <c r="G20" s="169">
        <f>ROUND(E20*F20,2)</f>
        <v>0</v>
      </c>
      <c r="H20" s="168"/>
      <c r="I20" s="169">
        <f>ROUND(E20*H20,2)</f>
        <v>0</v>
      </c>
      <c r="J20" s="168"/>
      <c r="K20" s="169">
        <f>ROUND(E20*J20,2)</f>
        <v>0</v>
      </c>
      <c r="L20" s="169">
        <v>21</v>
      </c>
      <c r="M20" s="169">
        <f>G20*(1+L20/100)</f>
        <v>0</v>
      </c>
      <c r="N20" s="160">
        <v>0.16546</v>
      </c>
      <c r="O20" s="160">
        <f>ROUND(E20*N20,5)</f>
        <v>0.16546</v>
      </c>
      <c r="P20" s="160">
        <v>0</v>
      </c>
      <c r="Q20" s="160">
        <f>ROUND(E20*P20,5)</f>
        <v>0</v>
      </c>
      <c r="R20" s="160"/>
      <c r="S20" s="160"/>
      <c r="T20" s="160">
        <v>4.68584</v>
      </c>
      <c r="U20" s="160">
        <f>ROUND(E20*T20,2)</f>
        <v>4.69</v>
      </c>
      <c r="V20" s="151"/>
      <c r="W20" s="151"/>
      <c r="X20" s="151"/>
      <c r="Y20" s="151"/>
      <c r="Z20" s="151"/>
      <c r="AA20" s="151"/>
      <c r="AB20" s="151"/>
      <c r="AC20" s="151"/>
      <c r="AD20" s="151"/>
      <c r="AE20" s="151" t="s">
        <v>115</v>
      </c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ht="22.5" outlineLevel="1">
      <c r="A21" s="152">
        <v>9</v>
      </c>
      <c r="B21" s="158" t="s">
        <v>136</v>
      </c>
      <c r="C21" s="181" t="s">
        <v>137</v>
      </c>
      <c r="D21" s="160" t="s">
        <v>114</v>
      </c>
      <c r="E21" s="164">
        <v>1</v>
      </c>
      <c r="F21" s="168"/>
      <c r="G21" s="169">
        <f>ROUND(E21*F21,2)</f>
        <v>0</v>
      </c>
      <c r="H21" s="168"/>
      <c r="I21" s="169">
        <f>ROUND(E21*H21,2)</f>
        <v>0</v>
      </c>
      <c r="J21" s="168"/>
      <c r="K21" s="169">
        <f>ROUND(E21*J21,2)</f>
        <v>0</v>
      </c>
      <c r="L21" s="169">
        <v>21</v>
      </c>
      <c r="M21" s="169">
        <f>G21*(1+L21/100)</f>
        <v>0</v>
      </c>
      <c r="N21" s="160">
        <v>0.02692</v>
      </c>
      <c r="O21" s="160">
        <f>ROUND(E21*N21,5)</f>
        <v>0.02692</v>
      </c>
      <c r="P21" s="160">
        <v>0</v>
      </c>
      <c r="Q21" s="160">
        <f>ROUND(E21*P21,5)</f>
        <v>0</v>
      </c>
      <c r="R21" s="160"/>
      <c r="S21" s="160"/>
      <c r="T21" s="160">
        <v>0.95</v>
      </c>
      <c r="U21" s="160">
        <f>ROUND(E21*T21,2)</f>
        <v>0.95</v>
      </c>
      <c r="V21" s="151"/>
      <c r="W21" s="151"/>
      <c r="X21" s="151"/>
      <c r="Y21" s="151"/>
      <c r="Z21" s="151"/>
      <c r="AA21" s="151"/>
      <c r="AB21" s="151"/>
      <c r="AC21" s="151"/>
      <c r="AD21" s="151"/>
      <c r="AE21" s="151" t="s">
        <v>119</v>
      </c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31" ht="12.75">
      <c r="A22" s="155" t="s">
        <v>110</v>
      </c>
      <c r="B22" s="159" t="s">
        <v>59</v>
      </c>
      <c r="C22" s="183" t="s">
        <v>60</v>
      </c>
      <c r="D22" s="162"/>
      <c r="E22" s="166"/>
      <c r="F22" s="170"/>
      <c r="G22" s="170">
        <f>SUMIF(AE23:AE26,"&lt;&gt;NOR",G23:G26)</f>
        <v>0</v>
      </c>
      <c r="H22" s="170"/>
      <c r="I22" s="170">
        <f>SUM(I23:I26)</f>
        <v>0</v>
      </c>
      <c r="J22" s="170"/>
      <c r="K22" s="170">
        <f>SUM(K23:K26)</f>
        <v>0</v>
      </c>
      <c r="L22" s="170"/>
      <c r="M22" s="170">
        <f>SUM(M23:M26)</f>
        <v>0</v>
      </c>
      <c r="N22" s="162"/>
      <c r="O22" s="162">
        <f>SUM(O23:O26)</f>
        <v>0.01738</v>
      </c>
      <c r="P22" s="162"/>
      <c r="Q22" s="162">
        <f>SUM(Q23:Q26)</f>
        <v>2.10386</v>
      </c>
      <c r="R22" s="162"/>
      <c r="S22" s="162"/>
      <c r="T22" s="162"/>
      <c r="U22" s="162">
        <f>SUM(U23:U26)</f>
        <v>13.520000000000001</v>
      </c>
      <c r="AE22" t="s">
        <v>111</v>
      </c>
    </row>
    <row r="23" spans="1:60" ht="22.5" outlineLevel="1">
      <c r="A23" s="152">
        <v>10</v>
      </c>
      <c r="B23" s="158" t="s">
        <v>138</v>
      </c>
      <c r="C23" s="181" t="s">
        <v>139</v>
      </c>
      <c r="D23" s="160" t="s">
        <v>118</v>
      </c>
      <c r="E23" s="164">
        <v>16.049</v>
      </c>
      <c r="F23" s="168"/>
      <c r="G23" s="169">
        <f>ROUND(E23*F23,2)</f>
        <v>0</v>
      </c>
      <c r="H23" s="168"/>
      <c r="I23" s="169">
        <f>ROUND(E23*H23,2)</f>
        <v>0</v>
      </c>
      <c r="J23" s="168"/>
      <c r="K23" s="169">
        <f>ROUND(E23*J23,2)</f>
        <v>0</v>
      </c>
      <c r="L23" s="169">
        <v>21</v>
      </c>
      <c r="M23" s="169">
        <f>G23*(1+L23/100)</f>
        <v>0</v>
      </c>
      <c r="N23" s="160">
        <v>0.00067</v>
      </c>
      <c r="O23" s="160">
        <f>ROUND(E23*N23,5)</f>
        <v>0.01075</v>
      </c>
      <c r="P23" s="160">
        <v>0.1</v>
      </c>
      <c r="Q23" s="160">
        <f>ROUND(E23*P23,5)</f>
        <v>1.6049</v>
      </c>
      <c r="R23" s="160"/>
      <c r="S23" s="160"/>
      <c r="T23" s="160">
        <v>0.6365</v>
      </c>
      <c r="U23" s="160">
        <f>ROUND(E23*T23,2)</f>
        <v>10.22</v>
      </c>
      <c r="V23" s="151"/>
      <c r="W23" s="151"/>
      <c r="X23" s="151"/>
      <c r="Y23" s="151"/>
      <c r="Z23" s="151"/>
      <c r="AA23" s="151"/>
      <c r="AB23" s="151"/>
      <c r="AC23" s="151"/>
      <c r="AD23" s="151"/>
      <c r="AE23" s="151" t="s">
        <v>115</v>
      </c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ht="12.75" outlineLevel="1">
      <c r="A24" s="152">
        <v>11</v>
      </c>
      <c r="B24" s="158" t="s">
        <v>140</v>
      </c>
      <c r="C24" s="181" t="s">
        <v>141</v>
      </c>
      <c r="D24" s="160" t="s">
        <v>118</v>
      </c>
      <c r="E24" s="164">
        <v>5.67</v>
      </c>
      <c r="F24" s="168"/>
      <c r="G24" s="169">
        <f>ROUND(E24*F24,2)</f>
        <v>0</v>
      </c>
      <c r="H24" s="168"/>
      <c r="I24" s="169">
        <f>ROUND(E24*H24,2)</f>
        <v>0</v>
      </c>
      <c r="J24" s="168"/>
      <c r="K24" s="169">
        <f>ROUND(E24*J24,2)</f>
        <v>0</v>
      </c>
      <c r="L24" s="169">
        <v>21</v>
      </c>
      <c r="M24" s="169">
        <f>G24*(1+L24/100)</f>
        <v>0</v>
      </c>
      <c r="N24" s="160">
        <v>0.00117</v>
      </c>
      <c r="O24" s="160">
        <f>ROUND(E24*N24,5)</f>
        <v>0.00663</v>
      </c>
      <c r="P24" s="160">
        <v>0.088</v>
      </c>
      <c r="Q24" s="160">
        <f>ROUND(E24*P24,5)</f>
        <v>0.49896</v>
      </c>
      <c r="R24" s="160"/>
      <c r="S24" s="160"/>
      <c r="T24" s="160">
        <v>0.556</v>
      </c>
      <c r="U24" s="160">
        <f>ROUND(E24*T24,2)</f>
        <v>3.15</v>
      </c>
      <c r="V24" s="151"/>
      <c r="W24" s="151"/>
      <c r="X24" s="151"/>
      <c r="Y24" s="151"/>
      <c r="Z24" s="151"/>
      <c r="AA24" s="151"/>
      <c r="AB24" s="151"/>
      <c r="AC24" s="151"/>
      <c r="AD24" s="151"/>
      <c r="AE24" s="151" t="s">
        <v>119</v>
      </c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ht="12.75" outlineLevel="1">
      <c r="A25" s="152"/>
      <c r="B25" s="158"/>
      <c r="C25" s="182" t="s">
        <v>142</v>
      </c>
      <c r="D25" s="161"/>
      <c r="E25" s="165">
        <v>5.67</v>
      </c>
      <c r="F25" s="169"/>
      <c r="G25" s="169"/>
      <c r="H25" s="169"/>
      <c r="I25" s="169"/>
      <c r="J25" s="169"/>
      <c r="K25" s="169"/>
      <c r="L25" s="169"/>
      <c r="M25" s="169"/>
      <c r="N25" s="160"/>
      <c r="O25" s="160"/>
      <c r="P25" s="160"/>
      <c r="Q25" s="160"/>
      <c r="R25" s="160"/>
      <c r="S25" s="160"/>
      <c r="T25" s="160"/>
      <c r="U25" s="160"/>
      <c r="V25" s="151"/>
      <c r="W25" s="151"/>
      <c r="X25" s="151"/>
      <c r="Y25" s="151"/>
      <c r="Z25" s="151"/>
      <c r="AA25" s="151"/>
      <c r="AB25" s="151"/>
      <c r="AC25" s="151"/>
      <c r="AD25" s="151"/>
      <c r="AE25" s="151" t="s">
        <v>121</v>
      </c>
      <c r="AF25" s="151">
        <v>0</v>
      </c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ht="22.5" outlineLevel="1">
      <c r="A26" s="152">
        <v>12</v>
      </c>
      <c r="B26" s="158" t="s">
        <v>143</v>
      </c>
      <c r="C26" s="181" t="s">
        <v>144</v>
      </c>
      <c r="D26" s="160" t="s">
        <v>114</v>
      </c>
      <c r="E26" s="164">
        <v>3</v>
      </c>
      <c r="F26" s="168"/>
      <c r="G26" s="169">
        <f>ROUND(E26*F26,2)</f>
        <v>0</v>
      </c>
      <c r="H26" s="168"/>
      <c r="I26" s="169">
        <f>ROUND(E26*H26,2)</f>
        <v>0</v>
      </c>
      <c r="J26" s="168"/>
      <c r="K26" s="169">
        <f>ROUND(E26*J26,2)</f>
        <v>0</v>
      </c>
      <c r="L26" s="169">
        <v>21</v>
      </c>
      <c r="M26" s="169">
        <f>G26*(1+L26/100)</f>
        <v>0</v>
      </c>
      <c r="N26" s="160">
        <v>0</v>
      </c>
      <c r="O26" s="160">
        <f>ROUND(E26*N26,5)</f>
        <v>0</v>
      </c>
      <c r="P26" s="160">
        <v>0</v>
      </c>
      <c r="Q26" s="160">
        <f>ROUND(E26*P26,5)</f>
        <v>0</v>
      </c>
      <c r="R26" s="160"/>
      <c r="S26" s="160"/>
      <c r="T26" s="160">
        <v>0.05</v>
      </c>
      <c r="U26" s="160">
        <f>ROUND(E26*T26,2)</f>
        <v>0.15</v>
      </c>
      <c r="V26" s="151"/>
      <c r="W26" s="151"/>
      <c r="X26" s="151"/>
      <c r="Y26" s="151"/>
      <c r="Z26" s="151"/>
      <c r="AA26" s="151"/>
      <c r="AB26" s="151"/>
      <c r="AC26" s="151"/>
      <c r="AD26" s="151"/>
      <c r="AE26" s="151" t="s">
        <v>119</v>
      </c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31" ht="12.75">
      <c r="A27" s="155" t="s">
        <v>110</v>
      </c>
      <c r="B27" s="159" t="s">
        <v>61</v>
      </c>
      <c r="C27" s="183" t="s">
        <v>62</v>
      </c>
      <c r="D27" s="162"/>
      <c r="E27" s="166"/>
      <c r="F27" s="170"/>
      <c r="G27" s="170">
        <f>SUMIF(AE28:AE37,"&lt;&gt;NOR",G28:G37)</f>
        <v>0</v>
      </c>
      <c r="H27" s="170"/>
      <c r="I27" s="170">
        <f>SUM(I28:I37)</f>
        <v>0</v>
      </c>
      <c r="J27" s="170"/>
      <c r="K27" s="170">
        <f>SUM(K28:K37)</f>
        <v>0</v>
      </c>
      <c r="L27" s="170"/>
      <c r="M27" s="170">
        <f>SUM(M28:M37)</f>
        <v>0</v>
      </c>
      <c r="N27" s="162"/>
      <c r="O27" s="162">
        <f>SUM(O28:O37)</f>
        <v>0.00316</v>
      </c>
      <c r="P27" s="162"/>
      <c r="Q27" s="162">
        <f>SUM(Q28:Q37)</f>
        <v>3.454</v>
      </c>
      <c r="R27" s="162"/>
      <c r="S27" s="162"/>
      <c r="T27" s="162"/>
      <c r="U27" s="162">
        <f>SUM(U28:U37)</f>
        <v>44.44</v>
      </c>
      <c r="AE27" t="s">
        <v>111</v>
      </c>
    </row>
    <row r="28" spans="1:60" ht="22.5" outlineLevel="1">
      <c r="A28" s="152">
        <v>13</v>
      </c>
      <c r="B28" s="158" t="s">
        <v>145</v>
      </c>
      <c r="C28" s="181" t="s">
        <v>146</v>
      </c>
      <c r="D28" s="160" t="s">
        <v>118</v>
      </c>
      <c r="E28" s="164">
        <v>2</v>
      </c>
      <c r="F28" s="168"/>
      <c r="G28" s="169">
        <f>ROUND(E28*F28,2)</f>
        <v>0</v>
      </c>
      <c r="H28" s="168"/>
      <c r="I28" s="169">
        <f>ROUND(E28*H28,2)</f>
        <v>0</v>
      </c>
      <c r="J28" s="168"/>
      <c r="K28" s="169">
        <f>ROUND(E28*J28,2)</f>
        <v>0</v>
      </c>
      <c r="L28" s="169">
        <v>21</v>
      </c>
      <c r="M28" s="169">
        <f>G28*(1+L28/100)</f>
        <v>0</v>
      </c>
      <c r="N28" s="160">
        <v>0.00109</v>
      </c>
      <c r="O28" s="160">
        <f>ROUND(E28*N28,5)</f>
        <v>0.00218</v>
      </c>
      <c r="P28" s="160">
        <v>1.5</v>
      </c>
      <c r="Q28" s="160">
        <f>ROUND(E28*P28,5)</f>
        <v>3</v>
      </c>
      <c r="R28" s="160"/>
      <c r="S28" s="160"/>
      <c r="T28" s="160">
        <v>9.7431</v>
      </c>
      <c r="U28" s="160">
        <f>ROUND(E28*T28,2)</f>
        <v>19.49</v>
      </c>
      <c r="V28" s="151"/>
      <c r="W28" s="151"/>
      <c r="X28" s="151"/>
      <c r="Y28" s="151"/>
      <c r="Z28" s="151"/>
      <c r="AA28" s="151"/>
      <c r="AB28" s="151"/>
      <c r="AC28" s="151"/>
      <c r="AD28" s="151"/>
      <c r="AE28" s="151" t="s">
        <v>115</v>
      </c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ht="12.75" outlineLevel="1">
      <c r="A29" s="152"/>
      <c r="B29" s="158"/>
      <c r="C29" s="182" t="s">
        <v>147</v>
      </c>
      <c r="D29" s="161"/>
      <c r="E29" s="165">
        <v>2</v>
      </c>
      <c r="F29" s="169"/>
      <c r="G29" s="169"/>
      <c r="H29" s="169"/>
      <c r="I29" s="169"/>
      <c r="J29" s="169"/>
      <c r="K29" s="169"/>
      <c r="L29" s="169"/>
      <c r="M29" s="169"/>
      <c r="N29" s="160"/>
      <c r="O29" s="160"/>
      <c r="P29" s="160"/>
      <c r="Q29" s="160"/>
      <c r="R29" s="160"/>
      <c r="S29" s="160"/>
      <c r="T29" s="160"/>
      <c r="U29" s="160"/>
      <c r="V29" s="151"/>
      <c r="W29" s="151"/>
      <c r="X29" s="151"/>
      <c r="Y29" s="151"/>
      <c r="Z29" s="151"/>
      <c r="AA29" s="151"/>
      <c r="AB29" s="151"/>
      <c r="AC29" s="151"/>
      <c r="AD29" s="151"/>
      <c r="AE29" s="151" t="s">
        <v>121</v>
      </c>
      <c r="AF29" s="151">
        <v>0</v>
      </c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ht="12.75" outlineLevel="1">
      <c r="A30" s="152">
        <v>14</v>
      </c>
      <c r="B30" s="158" t="s">
        <v>148</v>
      </c>
      <c r="C30" s="181" t="s">
        <v>149</v>
      </c>
      <c r="D30" s="160" t="s">
        <v>126</v>
      </c>
      <c r="E30" s="164">
        <v>2</v>
      </c>
      <c r="F30" s="168"/>
      <c r="G30" s="169">
        <f>ROUND(E30*F30,2)</f>
        <v>0</v>
      </c>
      <c r="H30" s="168"/>
      <c r="I30" s="169">
        <f>ROUND(E30*H30,2)</f>
        <v>0</v>
      </c>
      <c r="J30" s="168"/>
      <c r="K30" s="169">
        <f>ROUND(E30*J30,2)</f>
        <v>0</v>
      </c>
      <c r="L30" s="169">
        <v>21</v>
      </c>
      <c r="M30" s="169">
        <f>G30*(1+L30/100)</f>
        <v>0</v>
      </c>
      <c r="N30" s="160">
        <v>0.00049</v>
      </c>
      <c r="O30" s="160">
        <f>ROUND(E30*N30,5)</f>
        <v>0.00098</v>
      </c>
      <c r="P30" s="160">
        <v>0.052</v>
      </c>
      <c r="Q30" s="160">
        <f>ROUND(E30*P30,5)</f>
        <v>0.104</v>
      </c>
      <c r="R30" s="160"/>
      <c r="S30" s="160"/>
      <c r="T30" s="160">
        <v>1.412</v>
      </c>
      <c r="U30" s="160">
        <f>ROUND(E30*T30,2)</f>
        <v>2.82</v>
      </c>
      <c r="V30" s="151"/>
      <c r="W30" s="151"/>
      <c r="X30" s="151"/>
      <c r="Y30" s="151"/>
      <c r="Z30" s="151"/>
      <c r="AA30" s="151"/>
      <c r="AB30" s="151"/>
      <c r="AC30" s="151"/>
      <c r="AD30" s="151"/>
      <c r="AE30" s="151" t="s">
        <v>119</v>
      </c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ht="22.5" outlineLevel="1">
      <c r="A31" s="152">
        <v>15</v>
      </c>
      <c r="B31" s="158" t="s">
        <v>150</v>
      </c>
      <c r="C31" s="181" t="s">
        <v>151</v>
      </c>
      <c r="D31" s="160" t="s">
        <v>126</v>
      </c>
      <c r="E31" s="164">
        <v>7</v>
      </c>
      <c r="F31" s="168"/>
      <c r="G31" s="169">
        <f>ROUND(E31*F31,2)</f>
        <v>0</v>
      </c>
      <c r="H31" s="168"/>
      <c r="I31" s="169">
        <f>ROUND(E31*H31,2)</f>
        <v>0</v>
      </c>
      <c r="J31" s="168"/>
      <c r="K31" s="169">
        <f>ROUND(E31*J31,2)</f>
        <v>0</v>
      </c>
      <c r="L31" s="169">
        <v>21</v>
      </c>
      <c r="M31" s="169">
        <f>G31*(1+L31/100)</f>
        <v>0</v>
      </c>
      <c r="N31" s="160">
        <v>0</v>
      </c>
      <c r="O31" s="160">
        <f>ROUND(E31*N31,5)</f>
        <v>0</v>
      </c>
      <c r="P31" s="160">
        <v>0.05</v>
      </c>
      <c r="Q31" s="160">
        <f>ROUND(E31*P31,5)</f>
        <v>0.35</v>
      </c>
      <c r="R31" s="160"/>
      <c r="S31" s="160"/>
      <c r="T31" s="160">
        <v>1.104</v>
      </c>
      <c r="U31" s="160">
        <f>ROUND(E31*T31,2)</f>
        <v>7.73</v>
      </c>
      <c r="V31" s="151"/>
      <c r="W31" s="151"/>
      <c r="X31" s="151"/>
      <c r="Y31" s="151"/>
      <c r="Z31" s="151"/>
      <c r="AA31" s="151"/>
      <c r="AB31" s="151"/>
      <c r="AC31" s="151"/>
      <c r="AD31" s="151"/>
      <c r="AE31" s="151" t="s">
        <v>119</v>
      </c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ht="12.75" outlineLevel="1">
      <c r="A32" s="152">
        <v>16</v>
      </c>
      <c r="B32" s="158" t="s">
        <v>152</v>
      </c>
      <c r="C32" s="181" t="s">
        <v>153</v>
      </c>
      <c r="D32" s="160" t="s">
        <v>154</v>
      </c>
      <c r="E32" s="164">
        <v>10.008</v>
      </c>
      <c r="F32" s="168"/>
      <c r="G32" s="169">
        <f>ROUND(E32*F32,2)</f>
        <v>0</v>
      </c>
      <c r="H32" s="168"/>
      <c r="I32" s="169">
        <f>ROUND(E32*H32,2)</f>
        <v>0</v>
      </c>
      <c r="J32" s="168"/>
      <c r="K32" s="169">
        <f>ROUND(E32*J32,2)</f>
        <v>0</v>
      </c>
      <c r="L32" s="169">
        <v>21</v>
      </c>
      <c r="M32" s="169">
        <f>G32*(1+L32/100)</f>
        <v>0</v>
      </c>
      <c r="N32" s="160">
        <v>0</v>
      </c>
      <c r="O32" s="160">
        <f>ROUND(E32*N32,5)</f>
        <v>0</v>
      </c>
      <c r="P32" s="160">
        <v>0</v>
      </c>
      <c r="Q32" s="160">
        <f>ROUND(E32*P32,5)</f>
        <v>0</v>
      </c>
      <c r="R32" s="160"/>
      <c r="S32" s="160"/>
      <c r="T32" s="160">
        <v>0</v>
      </c>
      <c r="U32" s="160">
        <f>ROUND(E32*T32,2)</f>
        <v>0</v>
      </c>
      <c r="V32" s="151"/>
      <c r="W32" s="151"/>
      <c r="X32" s="151"/>
      <c r="Y32" s="151"/>
      <c r="Z32" s="151"/>
      <c r="AA32" s="151"/>
      <c r="AB32" s="151"/>
      <c r="AC32" s="151"/>
      <c r="AD32" s="151"/>
      <c r="AE32" s="151" t="s">
        <v>119</v>
      </c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ht="12.75" outlineLevel="1">
      <c r="A33" s="152"/>
      <c r="B33" s="158"/>
      <c r="C33" s="182" t="s">
        <v>155</v>
      </c>
      <c r="D33" s="161"/>
      <c r="E33" s="165">
        <v>10.008</v>
      </c>
      <c r="F33" s="169"/>
      <c r="G33" s="169"/>
      <c r="H33" s="169"/>
      <c r="I33" s="169"/>
      <c r="J33" s="169"/>
      <c r="K33" s="169"/>
      <c r="L33" s="169"/>
      <c r="M33" s="169"/>
      <c r="N33" s="160"/>
      <c r="O33" s="160"/>
      <c r="P33" s="160"/>
      <c r="Q33" s="160"/>
      <c r="R33" s="160"/>
      <c r="S33" s="160"/>
      <c r="T33" s="160"/>
      <c r="U33" s="160"/>
      <c r="V33" s="151"/>
      <c r="W33" s="151"/>
      <c r="X33" s="151"/>
      <c r="Y33" s="151"/>
      <c r="Z33" s="151"/>
      <c r="AA33" s="151"/>
      <c r="AB33" s="151"/>
      <c r="AC33" s="151"/>
      <c r="AD33" s="151"/>
      <c r="AE33" s="151" t="s">
        <v>121</v>
      </c>
      <c r="AF33" s="151">
        <v>0</v>
      </c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ht="12.75" outlineLevel="1">
      <c r="A34" s="152">
        <v>17</v>
      </c>
      <c r="B34" s="158" t="s">
        <v>156</v>
      </c>
      <c r="C34" s="181" t="s">
        <v>157</v>
      </c>
      <c r="D34" s="160" t="s">
        <v>154</v>
      </c>
      <c r="E34" s="164">
        <v>10.008</v>
      </c>
      <c r="F34" s="168"/>
      <c r="G34" s="169">
        <f>ROUND(E34*F34,2)</f>
        <v>0</v>
      </c>
      <c r="H34" s="168"/>
      <c r="I34" s="169">
        <f>ROUND(E34*H34,2)</f>
        <v>0</v>
      </c>
      <c r="J34" s="168"/>
      <c r="K34" s="169">
        <f>ROUND(E34*J34,2)</f>
        <v>0</v>
      </c>
      <c r="L34" s="169">
        <v>21</v>
      </c>
      <c r="M34" s="169">
        <f>G34*(1+L34/100)</f>
        <v>0</v>
      </c>
      <c r="N34" s="160">
        <v>0</v>
      </c>
      <c r="O34" s="160">
        <f>ROUND(E34*N34,5)</f>
        <v>0</v>
      </c>
      <c r="P34" s="160">
        <v>0</v>
      </c>
      <c r="Q34" s="160">
        <f>ROUND(E34*P34,5)</f>
        <v>0</v>
      </c>
      <c r="R34" s="160"/>
      <c r="S34" s="160"/>
      <c r="T34" s="160">
        <v>0.49</v>
      </c>
      <c r="U34" s="160">
        <f>ROUND(E34*T34,2)</f>
        <v>4.9</v>
      </c>
      <c r="V34" s="151"/>
      <c r="W34" s="151"/>
      <c r="X34" s="151"/>
      <c r="Y34" s="151"/>
      <c r="Z34" s="151"/>
      <c r="AA34" s="151"/>
      <c r="AB34" s="151"/>
      <c r="AC34" s="151"/>
      <c r="AD34" s="151"/>
      <c r="AE34" s="151" t="s">
        <v>119</v>
      </c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ht="12.75" outlineLevel="1">
      <c r="A35" s="152">
        <v>18</v>
      </c>
      <c r="B35" s="158" t="s">
        <v>158</v>
      </c>
      <c r="C35" s="181" t="s">
        <v>159</v>
      </c>
      <c r="D35" s="160" t="s">
        <v>154</v>
      </c>
      <c r="E35" s="164">
        <v>350</v>
      </c>
      <c r="F35" s="168"/>
      <c r="G35" s="169">
        <f>ROUND(E35*F35,2)</f>
        <v>0</v>
      </c>
      <c r="H35" s="168"/>
      <c r="I35" s="169">
        <f>ROUND(E35*H35,2)</f>
        <v>0</v>
      </c>
      <c r="J35" s="168"/>
      <c r="K35" s="169">
        <f>ROUND(E35*J35,2)</f>
        <v>0</v>
      </c>
      <c r="L35" s="169">
        <v>21</v>
      </c>
      <c r="M35" s="169">
        <f>G35*(1+L35/100)</f>
        <v>0</v>
      </c>
      <c r="N35" s="160">
        <v>0</v>
      </c>
      <c r="O35" s="160">
        <f>ROUND(E35*N35,5)</f>
        <v>0</v>
      </c>
      <c r="P35" s="160">
        <v>0</v>
      </c>
      <c r="Q35" s="160">
        <f>ROUND(E35*P35,5)</f>
        <v>0</v>
      </c>
      <c r="R35" s="160"/>
      <c r="S35" s="160"/>
      <c r="T35" s="160">
        <v>0</v>
      </c>
      <c r="U35" s="160">
        <f>ROUND(E35*T35,2)</f>
        <v>0</v>
      </c>
      <c r="V35" s="151"/>
      <c r="W35" s="151"/>
      <c r="X35" s="151"/>
      <c r="Y35" s="151"/>
      <c r="Z35" s="151"/>
      <c r="AA35" s="151"/>
      <c r="AB35" s="151"/>
      <c r="AC35" s="151"/>
      <c r="AD35" s="151"/>
      <c r="AE35" s="151" t="s">
        <v>119</v>
      </c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ht="12.75" outlineLevel="1">
      <c r="A36" s="152"/>
      <c r="B36" s="158"/>
      <c r="C36" s="182" t="s">
        <v>160</v>
      </c>
      <c r="D36" s="161"/>
      <c r="E36" s="165">
        <v>350</v>
      </c>
      <c r="F36" s="169"/>
      <c r="G36" s="169"/>
      <c r="H36" s="169"/>
      <c r="I36" s="169"/>
      <c r="J36" s="169"/>
      <c r="K36" s="169"/>
      <c r="L36" s="169"/>
      <c r="M36" s="169"/>
      <c r="N36" s="160"/>
      <c r="O36" s="160"/>
      <c r="P36" s="160"/>
      <c r="Q36" s="160"/>
      <c r="R36" s="160"/>
      <c r="S36" s="160"/>
      <c r="T36" s="160"/>
      <c r="U36" s="160"/>
      <c r="V36" s="151"/>
      <c r="W36" s="151"/>
      <c r="X36" s="151"/>
      <c r="Y36" s="151"/>
      <c r="Z36" s="151"/>
      <c r="AA36" s="151"/>
      <c r="AB36" s="151"/>
      <c r="AC36" s="151"/>
      <c r="AD36" s="151"/>
      <c r="AE36" s="151" t="s">
        <v>121</v>
      </c>
      <c r="AF36" s="151">
        <v>0</v>
      </c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ht="12.75" outlineLevel="1">
      <c r="A37" s="152">
        <v>19</v>
      </c>
      <c r="B37" s="158" t="s">
        <v>161</v>
      </c>
      <c r="C37" s="181" t="s">
        <v>162</v>
      </c>
      <c r="D37" s="160" t="s">
        <v>154</v>
      </c>
      <c r="E37" s="164">
        <v>10.08</v>
      </c>
      <c r="F37" s="168"/>
      <c r="G37" s="169">
        <f>ROUND(E37*F37,2)</f>
        <v>0</v>
      </c>
      <c r="H37" s="168"/>
      <c r="I37" s="169">
        <f>ROUND(E37*H37,2)</f>
        <v>0</v>
      </c>
      <c r="J37" s="168"/>
      <c r="K37" s="169">
        <f>ROUND(E37*J37,2)</f>
        <v>0</v>
      </c>
      <c r="L37" s="169">
        <v>21</v>
      </c>
      <c r="M37" s="169">
        <f>G37*(1+L37/100)</f>
        <v>0</v>
      </c>
      <c r="N37" s="160">
        <v>0</v>
      </c>
      <c r="O37" s="160">
        <f>ROUND(E37*N37,5)</f>
        <v>0</v>
      </c>
      <c r="P37" s="160">
        <v>0</v>
      </c>
      <c r="Q37" s="160">
        <f>ROUND(E37*P37,5)</f>
        <v>0</v>
      </c>
      <c r="R37" s="160"/>
      <c r="S37" s="160"/>
      <c r="T37" s="160">
        <v>0.942</v>
      </c>
      <c r="U37" s="160">
        <f>ROUND(E37*T37,2)</f>
        <v>9.5</v>
      </c>
      <c r="V37" s="151"/>
      <c r="W37" s="151"/>
      <c r="X37" s="151"/>
      <c r="Y37" s="151"/>
      <c r="Z37" s="151"/>
      <c r="AA37" s="151"/>
      <c r="AB37" s="151"/>
      <c r="AC37" s="151"/>
      <c r="AD37" s="151"/>
      <c r="AE37" s="151" t="s">
        <v>119</v>
      </c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31" ht="12.75">
      <c r="A38" s="155" t="s">
        <v>110</v>
      </c>
      <c r="B38" s="159" t="s">
        <v>63</v>
      </c>
      <c r="C38" s="183" t="s">
        <v>64</v>
      </c>
      <c r="D38" s="162"/>
      <c r="E38" s="166"/>
      <c r="F38" s="170"/>
      <c r="G38" s="170">
        <f>SUMIF(AE39:AE39,"&lt;&gt;NOR",G39:G39)</f>
        <v>0</v>
      </c>
      <c r="H38" s="170"/>
      <c r="I38" s="170">
        <f>SUM(I39:I39)</f>
        <v>0</v>
      </c>
      <c r="J38" s="170"/>
      <c r="K38" s="170">
        <f>SUM(K39:K39)</f>
        <v>0</v>
      </c>
      <c r="L38" s="170"/>
      <c r="M38" s="170">
        <f>SUM(M39:M39)</f>
        <v>0</v>
      </c>
      <c r="N38" s="162"/>
      <c r="O38" s="162">
        <f>SUM(O39:O39)</f>
        <v>0</v>
      </c>
      <c r="P38" s="162"/>
      <c r="Q38" s="162">
        <f>SUM(Q39:Q39)</f>
        <v>0</v>
      </c>
      <c r="R38" s="162"/>
      <c r="S38" s="162"/>
      <c r="T38" s="162"/>
      <c r="U38" s="162">
        <f>SUM(U39:U39)</f>
        <v>4.45</v>
      </c>
      <c r="AE38" t="s">
        <v>111</v>
      </c>
    </row>
    <row r="39" spans="1:60" ht="12.75" outlineLevel="1">
      <c r="A39" s="152">
        <v>20</v>
      </c>
      <c r="B39" s="158" t="s">
        <v>163</v>
      </c>
      <c r="C39" s="181" t="s">
        <v>164</v>
      </c>
      <c r="D39" s="160" t="s">
        <v>154</v>
      </c>
      <c r="E39" s="164">
        <v>4.74</v>
      </c>
      <c r="F39" s="168"/>
      <c r="G39" s="169">
        <f>ROUND(E39*F39,2)</f>
        <v>0</v>
      </c>
      <c r="H39" s="168"/>
      <c r="I39" s="169">
        <f>ROUND(E39*H39,2)</f>
        <v>0</v>
      </c>
      <c r="J39" s="168"/>
      <c r="K39" s="169">
        <f>ROUND(E39*J39,2)</f>
        <v>0</v>
      </c>
      <c r="L39" s="169">
        <v>21</v>
      </c>
      <c r="M39" s="169">
        <f>G39*(1+L39/100)</f>
        <v>0</v>
      </c>
      <c r="N39" s="160">
        <v>0</v>
      </c>
      <c r="O39" s="160">
        <f>ROUND(E39*N39,5)</f>
        <v>0</v>
      </c>
      <c r="P39" s="160">
        <v>0</v>
      </c>
      <c r="Q39" s="160">
        <f>ROUND(E39*P39,5)</f>
        <v>0</v>
      </c>
      <c r="R39" s="160"/>
      <c r="S39" s="160"/>
      <c r="T39" s="160">
        <v>0.9385</v>
      </c>
      <c r="U39" s="160">
        <f>ROUND(E39*T39,2)</f>
        <v>4.45</v>
      </c>
      <c r="V39" s="151"/>
      <c r="W39" s="151"/>
      <c r="X39" s="151"/>
      <c r="Y39" s="151"/>
      <c r="Z39" s="151"/>
      <c r="AA39" s="151"/>
      <c r="AB39" s="151"/>
      <c r="AC39" s="151"/>
      <c r="AD39" s="151"/>
      <c r="AE39" s="151" t="s">
        <v>119</v>
      </c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31" ht="12.75">
      <c r="A40" s="155" t="s">
        <v>110</v>
      </c>
      <c r="B40" s="159" t="s">
        <v>65</v>
      </c>
      <c r="C40" s="183" t="s">
        <v>66</v>
      </c>
      <c r="D40" s="162"/>
      <c r="E40" s="166"/>
      <c r="F40" s="170"/>
      <c r="G40" s="170">
        <f>SUMIF(AE41:AE46,"&lt;&gt;NOR",G41:G46)</f>
        <v>0</v>
      </c>
      <c r="H40" s="170"/>
      <c r="I40" s="170">
        <f>SUM(I41:I46)</f>
        <v>0</v>
      </c>
      <c r="J40" s="170"/>
      <c r="K40" s="170">
        <f>SUM(K41:K46)</f>
        <v>0</v>
      </c>
      <c r="L40" s="170"/>
      <c r="M40" s="170">
        <f>SUM(M41:M46)</f>
        <v>0</v>
      </c>
      <c r="N40" s="162"/>
      <c r="O40" s="162">
        <f>SUM(O41:O46)</f>
        <v>0.00894</v>
      </c>
      <c r="P40" s="162"/>
      <c r="Q40" s="162">
        <f>SUM(Q41:Q46)</f>
        <v>0</v>
      </c>
      <c r="R40" s="162"/>
      <c r="S40" s="162"/>
      <c r="T40" s="162"/>
      <c r="U40" s="162">
        <f>SUM(U41:U46)</f>
        <v>9.879999999999999</v>
      </c>
      <c r="AE40" t="s">
        <v>111</v>
      </c>
    </row>
    <row r="41" spans="1:60" ht="12.75" outlineLevel="1">
      <c r="A41" s="152">
        <v>21</v>
      </c>
      <c r="B41" s="158" t="s">
        <v>165</v>
      </c>
      <c r="C41" s="181" t="s">
        <v>166</v>
      </c>
      <c r="D41" s="160" t="s">
        <v>114</v>
      </c>
      <c r="E41" s="164">
        <v>2</v>
      </c>
      <c r="F41" s="168"/>
      <c r="G41" s="169">
        <f aca="true" t="shared" si="0" ref="G41:G46">ROUND(E41*F41,2)</f>
        <v>0</v>
      </c>
      <c r="H41" s="168"/>
      <c r="I41" s="169">
        <f aca="true" t="shared" si="1" ref="I41:I46">ROUND(E41*H41,2)</f>
        <v>0</v>
      </c>
      <c r="J41" s="168"/>
      <c r="K41" s="169">
        <f aca="true" t="shared" si="2" ref="K41:K46">ROUND(E41*J41,2)</f>
        <v>0</v>
      </c>
      <c r="L41" s="169">
        <v>21</v>
      </c>
      <c r="M41" s="169">
        <f aca="true" t="shared" si="3" ref="M41:M46">G41*(1+L41/100)</f>
        <v>0</v>
      </c>
      <c r="N41" s="160">
        <v>0.00074</v>
      </c>
      <c r="O41" s="160">
        <f aca="true" t="shared" si="4" ref="O41:O46">ROUND(E41*N41,5)</f>
        <v>0.00148</v>
      </c>
      <c r="P41" s="160">
        <v>0</v>
      </c>
      <c r="Q41" s="160">
        <f aca="true" t="shared" si="5" ref="Q41:Q46">ROUND(E41*P41,5)</f>
        <v>0</v>
      </c>
      <c r="R41" s="160"/>
      <c r="S41" s="160"/>
      <c r="T41" s="160">
        <v>1.80312</v>
      </c>
      <c r="U41" s="160">
        <f aca="true" t="shared" si="6" ref="U41:U46">ROUND(E41*T41,2)</f>
        <v>3.61</v>
      </c>
      <c r="V41" s="151"/>
      <c r="W41" s="151"/>
      <c r="X41" s="151"/>
      <c r="Y41" s="151"/>
      <c r="Z41" s="151"/>
      <c r="AA41" s="151"/>
      <c r="AB41" s="151"/>
      <c r="AC41" s="151"/>
      <c r="AD41" s="151"/>
      <c r="AE41" s="151" t="s">
        <v>115</v>
      </c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ht="12.75" outlineLevel="1">
      <c r="A42" s="152">
        <v>22</v>
      </c>
      <c r="B42" s="158" t="s">
        <v>167</v>
      </c>
      <c r="C42" s="181" t="s">
        <v>168</v>
      </c>
      <c r="D42" s="160" t="s">
        <v>126</v>
      </c>
      <c r="E42" s="164">
        <v>3</v>
      </c>
      <c r="F42" s="168"/>
      <c r="G42" s="169">
        <f t="shared" si="0"/>
        <v>0</v>
      </c>
      <c r="H42" s="168"/>
      <c r="I42" s="169">
        <f t="shared" si="1"/>
        <v>0</v>
      </c>
      <c r="J42" s="168"/>
      <c r="K42" s="169">
        <f t="shared" si="2"/>
        <v>0</v>
      </c>
      <c r="L42" s="169">
        <v>21</v>
      </c>
      <c r="M42" s="169">
        <f t="shared" si="3"/>
        <v>0</v>
      </c>
      <c r="N42" s="160">
        <v>0.00131</v>
      </c>
      <c r="O42" s="160">
        <f t="shared" si="4"/>
        <v>0.00393</v>
      </c>
      <c r="P42" s="160">
        <v>0</v>
      </c>
      <c r="Q42" s="160">
        <f t="shared" si="5"/>
        <v>0</v>
      </c>
      <c r="R42" s="160"/>
      <c r="S42" s="160"/>
      <c r="T42" s="160">
        <v>0.79899</v>
      </c>
      <c r="U42" s="160">
        <f t="shared" si="6"/>
        <v>2.4</v>
      </c>
      <c r="V42" s="151"/>
      <c r="W42" s="151"/>
      <c r="X42" s="151"/>
      <c r="Y42" s="151"/>
      <c r="Z42" s="151"/>
      <c r="AA42" s="151"/>
      <c r="AB42" s="151"/>
      <c r="AC42" s="151"/>
      <c r="AD42" s="151"/>
      <c r="AE42" s="151" t="s">
        <v>115</v>
      </c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ht="12.75" outlineLevel="1">
      <c r="A43" s="152">
        <v>23</v>
      </c>
      <c r="B43" s="158" t="s">
        <v>169</v>
      </c>
      <c r="C43" s="181" t="s">
        <v>170</v>
      </c>
      <c r="D43" s="160" t="s">
        <v>126</v>
      </c>
      <c r="E43" s="164">
        <v>5</v>
      </c>
      <c r="F43" s="168"/>
      <c r="G43" s="169">
        <f t="shared" si="0"/>
        <v>0</v>
      </c>
      <c r="H43" s="168"/>
      <c r="I43" s="169">
        <f t="shared" si="1"/>
        <v>0</v>
      </c>
      <c r="J43" s="168"/>
      <c r="K43" s="169">
        <f t="shared" si="2"/>
        <v>0</v>
      </c>
      <c r="L43" s="169">
        <v>21</v>
      </c>
      <c r="M43" s="169">
        <f t="shared" si="3"/>
        <v>0</v>
      </c>
      <c r="N43" s="160">
        <v>0.00047</v>
      </c>
      <c r="O43" s="160">
        <f t="shared" si="4"/>
        <v>0.00235</v>
      </c>
      <c r="P43" s="160">
        <v>0</v>
      </c>
      <c r="Q43" s="160">
        <f t="shared" si="5"/>
        <v>0</v>
      </c>
      <c r="R43" s="160"/>
      <c r="S43" s="160"/>
      <c r="T43" s="160">
        <v>0.35971</v>
      </c>
      <c r="U43" s="160">
        <f t="shared" si="6"/>
        <v>1.8</v>
      </c>
      <c r="V43" s="151"/>
      <c r="W43" s="151"/>
      <c r="X43" s="151"/>
      <c r="Y43" s="151"/>
      <c r="Z43" s="151"/>
      <c r="AA43" s="151"/>
      <c r="AB43" s="151"/>
      <c r="AC43" s="151"/>
      <c r="AD43" s="151"/>
      <c r="AE43" s="151" t="s">
        <v>115</v>
      </c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ht="12.75" outlineLevel="1">
      <c r="A44" s="152">
        <v>24</v>
      </c>
      <c r="B44" s="158" t="s">
        <v>171</v>
      </c>
      <c r="C44" s="181" t="s">
        <v>172</v>
      </c>
      <c r="D44" s="160" t="s">
        <v>114</v>
      </c>
      <c r="E44" s="164">
        <v>1</v>
      </c>
      <c r="F44" s="168"/>
      <c r="G44" s="169">
        <f t="shared" si="0"/>
        <v>0</v>
      </c>
      <c r="H44" s="168"/>
      <c r="I44" s="169">
        <f t="shared" si="1"/>
        <v>0</v>
      </c>
      <c r="J44" s="168"/>
      <c r="K44" s="169">
        <f t="shared" si="2"/>
        <v>0</v>
      </c>
      <c r="L44" s="169">
        <v>21</v>
      </c>
      <c r="M44" s="169">
        <f t="shared" si="3"/>
        <v>0</v>
      </c>
      <c r="N44" s="160">
        <v>0.00118</v>
      </c>
      <c r="O44" s="160">
        <f t="shared" si="4"/>
        <v>0.00118</v>
      </c>
      <c r="P44" s="160">
        <v>0</v>
      </c>
      <c r="Q44" s="160">
        <f t="shared" si="5"/>
        <v>0</v>
      </c>
      <c r="R44" s="160"/>
      <c r="S44" s="160"/>
      <c r="T44" s="160">
        <v>0.2</v>
      </c>
      <c r="U44" s="160">
        <f t="shared" si="6"/>
        <v>0.2</v>
      </c>
      <c r="V44" s="151"/>
      <c r="W44" s="151"/>
      <c r="X44" s="151"/>
      <c r="Y44" s="151"/>
      <c r="Z44" s="151"/>
      <c r="AA44" s="151"/>
      <c r="AB44" s="151"/>
      <c r="AC44" s="151"/>
      <c r="AD44" s="151"/>
      <c r="AE44" s="151" t="s">
        <v>119</v>
      </c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ht="12.75" outlineLevel="1">
      <c r="A45" s="152">
        <v>25</v>
      </c>
      <c r="B45" s="158" t="s">
        <v>173</v>
      </c>
      <c r="C45" s="181" t="s">
        <v>174</v>
      </c>
      <c r="D45" s="160" t="s">
        <v>114</v>
      </c>
      <c r="E45" s="164">
        <v>2</v>
      </c>
      <c r="F45" s="168"/>
      <c r="G45" s="169">
        <f t="shared" si="0"/>
        <v>0</v>
      </c>
      <c r="H45" s="168"/>
      <c r="I45" s="169">
        <f t="shared" si="1"/>
        <v>0</v>
      </c>
      <c r="J45" s="168"/>
      <c r="K45" s="169">
        <f t="shared" si="2"/>
        <v>0</v>
      </c>
      <c r="L45" s="169">
        <v>21</v>
      </c>
      <c r="M45" s="169">
        <f t="shared" si="3"/>
        <v>0</v>
      </c>
      <c r="N45" s="160">
        <v>0</v>
      </c>
      <c r="O45" s="160">
        <f t="shared" si="4"/>
        <v>0</v>
      </c>
      <c r="P45" s="160">
        <v>0</v>
      </c>
      <c r="Q45" s="160">
        <f t="shared" si="5"/>
        <v>0</v>
      </c>
      <c r="R45" s="160"/>
      <c r="S45" s="160"/>
      <c r="T45" s="160">
        <v>0.174</v>
      </c>
      <c r="U45" s="160">
        <f t="shared" si="6"/>
        <v>0.35</v>
      </c>
      <c r="V45" s="151"/>
      <c r="W45" s="151"/>
      <c r="X45" s="151"/>
      <c r="Y45" s="151"/>
      <c r="Z45" s="151"/>
      <c r="AA45" s="151"/>
      <c r="AB45" s="151"/>
      <c r="AC45" s="151"/>
      <c r="AD45" s="151"/>
      <c r="AE45" s="151" t="s">
        <v>119</v>
      </c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ht="12.75" outlineLevel="1">
      <c r="A46" s="152">
        <v>26</v>
      </c>
      <c r="B46" s="158" t="s">
        <v>175</v>
      </c>
      <c r="C46" s="181" t="s">
        <v>176</v>
      </c>
      <c r="D46" s="160" t="s">
        <v>177</v>
      </c>
      <c r="E46" s="164">
        <v>1</v>
      </c>
      <c r="F46" s="168"/>
      <c r="G46" s="169">
        <f t="shared" si="0"/>
        <v>0</v>
      </c>
      <c r="H46" s="168"/>
      <c r="I46" s="169">
        <f t="shared" si="1"/>
        <v>0</v>
      </c>
      <c r="J46" s="168"/>
      <c r="K46" s="169">
        <f t="shared" si="2"/>
        <v>0</v>
      </c>
      <c r="L46" s="169">
        <v>21</v>
      </c>
      <c r="M46" s="169">
        <f t="shared" si="3"/>
        <v>0</v>
      </c>
      <c r="N46" s="160">
        <v>0</v>
      </c>
      <c r="O46" s="160">
        <f t="shared" si="4"/>
        <v>0</v>
      </c>
      <c r="P46" s="160">
        <v>0</v>
      </c>
      <c r="Q46" s="160">
        <f t="shared" si="5"/>
        <v>0</v>
      </c>
      <c r="R46" s="160"/>
      <c r="S46" s="160"/>
      <c r="T46" s="160">
        <v>1.523</v>
      </c>
      <c r="U46" s="160">
        <f t="shared" si="6"/>
        <v>1.52</v>
      </c>
      <c r="V46" s="151"/>
      <c r="W46" s="151"/>
      <c r="X46" s="151"/>
      <c r="Y46" s="151"/>
      <c r="Z46" s="151"/>
      <c r="AA46" s="151"/>
      <c r="AB46" s="151"/>
      <c r="AC46" s="151"/>
      <c r="AD46" s="151"/>
      <c r="AE46" s="151" t="s">
        <v>119</v>
      </c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31" ht="12.75">
      <c r="A47" s="155" t="s">
        <v>110</v>
      </c>
      <c r="B47" s="159" t="s">
        <v>67</v>
      </c>
      <c r="C47" s="183" t="s">
        <v>68</v>
      </c>
      <c r="D47" s="162"/>
      <c r="E47" s="166"/>
      <c r="F47" s="170"/>
      <c r="G47" s="170">
        <f>SUMIF(AE48:AE54,"&lt;&gt;NOR",G48:G54)</f>
        <v>0</v>
      </c>
      <c r="H47" s="170"/>
      <c r="I47" s="170">
        <f>SUM(I48:I54)</f>
        <v>0</v>
      </c>
      <c r="J47" s="170"/>
      <c r="K47" s="170">
        <f>SUM(K48:K54)</f>
        <v>0</v>
      </c>
      <c r="L47" s="170"/>
      <c r="M47" s="170">
        <f>SUM(M48:M54)</f>
        <v>0</v>
      </c>
      <c r="N47" s="162"/>
      <c r="O47" s="162">
        <f>SUM(O48:O54)</f>
        <v>0.10231</v>
      </c>
      <c r="P47" s="162"/>
      <c r="Q47" s="162">
        <f>SUM(Q48:Q54)</f>
        <v>0</v>
      </c>
      <c r="R47" s="162"/>
      <c r="S47" s="162"/>
      <c r="T47" s="162"/>
      <c r="U47" s="162">
        <f>SUM(U48:U54)</f>
        <v>21.42</v>
      </c>
      <c r="AE47" t="s">
        <v>111</v>
      </c>
    </row>
    <row r="48" spans="1:60" ht="12.75" outlineLevel="1">
      <c r="A48" s="152">
        <v>27</v>
      </c>
      <c r="B48" s="158" t="s">
        <v>178</v>
      </c>
      <c r="C48" s="181" t="s">
        <v>179</v>
      </c>
      <c r="D48" s="160" t="s">
        <v>126</v>
      </c>
      <c r="E48" s="164">
        <v>15</v>
      </c>
      <c r="F48" s="168"/>
      <c r="G48" s="169">
        <f aca="true" t="shared" si="7" ref="G48:G54">ROUND(E48*F48,2)</f>
        <v>0</v>
      </c>
      <c r="H48" s="168"/>
      <c r="I48" s="169">
        <f aca="true" t="shared" si="8" ref="I48:I54">ROUND(E48*H48,2)</f>
        <v>0</v>
      </c>
      <c r="J48" s="168"/>
      <c r="K48" s="169">
        <f aca="true" t="shared" si="9" ref="K48:K54">ROUND(E48*J48,2)</f>
        <v>0</v>
      </c>
      <c r="L48" s="169">
        <v>21</v>
      </c>
      <c r="M48" s="169">
        <f aca="true" t="shared" si="10" ref="M48:M54">G48*(1+L48/100)</f>
        <v>0</v>
      </c>
      <c r="N48" s="160">
        <v>0.00577</v>
      </c>
      <c r="O48" s="160">
        <f aca="true" t="shared" si="11" ref="O48:O54">ROUND(E48*N48,5)</f>
        <v>0.08655</v>
      </c>
      <c r="P48" s="160">
        <v>0</v>
      </c>
      <c r="Q48" s="160">
        <f aca="true" t="shared" si="12" ref="Q48:Q54">ROUND(E48*P48,5)</f>
        <v>0</v>
      </c>
      <c r="R48" s="160"/>
      <c r="S48" s="160"/>
      <c r="T48" s="160">
        <v>0.97723</v>
      </c>
      <c r="U48" s="160">
        <f aca="true" t="shared" si="13" ref="U48:U54">ROUND(E48*T48,2)</f>
        <v>14.66</v>
      </c>
      <c r="V48" s="151"/>
      <c r="W48" s="151"/>
      <c r="X48" s="151"/>
      <c r="Y48" s="151"/>
      <c r="Z48" s="151"/>
      <c r="AA48" s="151"/>
      <c r="AB48" s="151"/>
      <c r="AC48" s="151"/>
      <c r="AD48" s="151"/>
      <c r="AE48" s="151" t="s">
        <v>115</v>
      </c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ht="12.75" outlineLevel="1">
      <c r="A49" s="152">
        <v>28</v>
      </c>
      <c r="B49" s="158" t="s">
        <v>180</v>
      </c>
      <c r="C49" s="181" t="s">
        <v>181</v>
      </c>
      <c r="D49" s="160" t="s">
        <v>114</v>
      </c>
      <c r="E49" s="164">
        <v>4</v>
      </c>
      <c r="F49" s="168"/>
      <c r="G49" s="169">
        <f t="shared" si="7"/>
        <v>0</v>
      </c>
      <c r="H49" s="168"/>
      <c r="I49" s="169">
        <f t="shared" si="8"/>
        <v>0</v>
      </c>
      <c r="J49" s="168"/>
      <c r="K49" s="169">
        <f t="shared" si="9"/>
        <v>0</v>
      </c>
      <c r="L49" s="169">
        <v>21</v>
      </c>
      <c r="M49" s="169">
        <f t="shared" si="10"/>
        <v>0</v>
      </c>
      <c r="N49" s="160">
        <v>0.00074</v>
      </c>
      <c r="O49" s="160">
        <f t="shared" si="11"/>
        <v>0.00296</v>
      </c>
      <c r="P49" s="160">
        <v>0</v>
      </c>
      <c r="Q49" s="160">
        <f t="shared" si="12"/>
        <v>0</v>
      </c>
      <c r="R49" s="160"/>
      <c r="S49" s="160"/>
      <c r="T49" s="160">
        <v>0.302</v>
      </c>
      <c r="U49" s="160">
        <f t="shared" si="13"/>
        <v>1.21</v>
      </c>
      <c r="V49" s="151"/>
      <c r="W49" s="151"/>
      <c r="X49" s="151"/>
      <c r="Y49" s="151"/>
      <c r="Z49" s="151"/>
      <c r="AA49" s="151"/>
      <c r="AB49" s="151"/>
      <c r="AC49" s="151"/>
      <c r="AD49" s="151"/>
      <c r="AE49" s="151" t="s">
        <v>119</v>
      </c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ht="12.75" outlineLevel="1">
      <c r="A50" s="152">
        <v>29</v>
      </c>
      <c r="B50" s="158" t="s">
        <v>182</v>
      </c>
      <c r="C50" s="181" t="s">
        <v>183</v>
      </c>
      <c r="D50" s="160" t="s">
        <v>177</v>
      </c>
      <c r="E50" s="164">
        <v>1</v>
      </c>
      <c r="F50" s="168"/>
      <c r="G50" s="169">
        <f t="shared" si="7"/>
        <v>0</v>
      </c>
      <c r="H50" s="168"/>
      <c r="I50" s="169">
        <f t="shared" si="8"/>
        <v>0</v>
      </c>
      <c r="J50" s="168"/>
      <c r="K50" s="169">
        <f t="shared" si="9"/>
        <v>0</v>
      </c>
      <c r="L50" s="169">
        <v>21</v>
      </c>
      <c r="M50" s="169">
        <f t="shared" si="10"/>
        <v>0</v>
      </c>
      <c r="N50" s="160">
        <v>0</v>
      </c>
      <c r="O50" s="160">
        <f t="shared" si="11"/>
        <v>0</v>
      </c>
      <c r="P50" s="160">
        <v>0</v>
      </c>
      <c r="Q50" s="160">
        <f t="shared" si="12"/>
        <v>0</v>
      </c>
      <c r="R50" s="160"/>
      <c r="S50" s="160"/>
      <c r="T50" s="160">
        <v>0.65566</v>
      </c>
      <c r="U50" s="160">
        <f t="shared" si="13"/>
        <v>0.66</v>
      </c>
      <c r="V50" s="151"/>
      <c r="W50" s="151"/>
      <c r="X50" s="151"/>
      <c r="Y50" s="151"/>
      <c r="Z50" s="151"/>
      <c r="AA50" s="151"/>
      <c r="AB50" s="151"/>
      <c r="AC50" s="151"/>
      <c r="AD50" s="151"/>
      <c r="AE50" s="151" t="s">
        <v>119</v>
      </c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ht="12.75" outlineLevel="1">
      <c r="A51" s="152">
        <v>30</v>
      </c>
      <c r="B51" s="158" t="s">
        <v>184</v>
      </c>
      <c r="C51" s="181" t="s">
        <v>185</v>
      </c>
      <c r="D51" s="160" t="s">
        <v>177</v>
      </c>
      <c r="E51" s="164">
        <v>1</v>
      </c>
      <c r="F51" s="168"/>
      <c r="G51" s="169">
        <f t="shared" si="7"/>
        <v>0</v>
      </c>
      <c r="H51" s="168"/>
      <c r="I51" s="169">
        <f t="shared" si="8"/>
        <v>0</v>
      </c>
      <c r="J51" s="168"/>
      <c r="K51" s="169">
        <f t="shared" si="9"/>
        <v>0</v>
      </c>
      <c r="L51" s="169">
        <v>21</v>
      </c>
      <c r="M51" s="169">
        <f t="shared" si="10"/>
        <v>0</v>
      </c>
      <c r="N51" s="160">
        <v>0.00992</v>
      </c>
      <c r="O51" s="160">
        <f t="shared" si="11"/>
        <v>0.00992</v>
      </c>
      <c r="P51" s="160">
        <v>0</v>
      </c>
      <c r="Q51" s="160">
        <f t="shared" si="12"/>
        <v>0</v>
      </c>
      <c r="R51" s="160"/>
      <c r="S51" s="160"/>
      <c r="T51" s="160">
        <v>1.887</v>
      </c>
      <c r="U51" s="160">
        <f t="shared" si="13"/>
        <v>1.89</v>
      </c>
      <c r="V51" s="151"/>
      <c r="W51" s="151"/>
      <c r="X51" s="151"/>
      <c r="Y51" s="151"/>
      <c r="Z51" s="151"/>
      <c r="AA51" s="151"/>
      <c r="AB51" s="151"/>
      <c r="AC51" s="151"/>
      <c r="AD51" s="151"/>
      <c r="AE51" s="151" t="s">
        <v>119</v>
      </c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 ht="22.5" outlineLevel="1">
      <c r="A52" s="152">
        <v>31</v>
      </c>
      <c r="B52" s="158" t="s">
        <v>186</v>
      </c>
      <c r="C52" s="181" t="s">
        <v>187</v>
      </c>
      <c r="D52" s="160" t="s">
        <v>114</v>
      </c>
      <c r="E52" s="164">
        <v>4</v>
      </c>
      <c r="F52" s="168"/>
      <c r="G52" s="169">
        <f t="shared" si="7"/>
        <v>0</v>
      </c>
      <c r="H52" s="168"/>
      <c r="I52" s="169">
        <f t="shared" si="8"/>
        <v>0</v>
      </c>
      <c r="J52" s="168"/>
      <c r="K52" s="169">
        <f t="shared" si="9"/>
        <v>0</v>
      </c>
      <c r="L52" s="169">
        <v>21</v>
      </c>
      <c r="M52" s="169">
        <f t="shared" si="10"/>
        <v>0</v>
      </c>
      <c r="N52" s="160">
        <v>0.00012</v>
      </c>
      <c r="O52" s="160">
        <f t="shared" si="11"/>
        <v>0.00048</v>
      </c>
      <c r="P52" s="160">
        <v>0</v>
      </c>
      <c r="Q52" s="160">
        <f t="shared" si="12"/>
        <v>0</v>
      </c>
      <c r="R52" s="160"/>
      <c r="S52" s="160"/>
      <c r="T52" s="160">
        <v>0.18555</v>
      </c>
      <c r="U52" s="160">
        <f t="shared" si="13"/>
        <v>0.74</v>
      </c>
      <c r="V52" s="151"/>
      <c r="W52" s="151"/>
      <c r="X52" s="151"/>
      <c r="Y52" s="151"/>
      <c r="Z52" s="151"/>
      <c r="AA52" s="151"/>
      <c r="AB52" s="151"/>
      <c r="AC52" s="151"/>
      <c r="AD52" s="151"/>
      <c r="AE52" s="151" t="s">
        <v>119</v>
      </c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60" ht="12.75" outlineLevel="1">
      <c r="A53" s="152">
        <v>32</v>
      </c>
      <c r="B53" s="158" t="s">
        <v>188</v>
      </c>
      <c r="C53" s="181" t="s">
        <v>189</v>
      </c>
      <c r="D53" s="160" t="s">
        <v>126</v>
      </c>
      <c r="E53" s="164">
        <v>15</v>
      </c>
      <c r="F53" s="168"/>
      <c r="G53" s="169">
        <f t="shared" si="7"/>
        <v>0</v>
      </c>
      <c r="H53" s="168"/>
      <c r="I53" s="169">
        <f t="shared" si="8"/>
        <v>0</v>
      </c>
      <c r="J53" s="168"/>
      <c r="K53" s="169">
        <f t="shared" si="9"/>
        <v>0</v>
      </c>
      <c r="L53" s="169">
        <v>21</v>
      </c>
      <c r="M53" s="169">
        <f t="shared" si="10"/>
        <v>0</v>
      </c>
      <c r="N53" s="160">
        <v>0.00016</v>
      </c>
      <c r="O53" s="160">
        <f t="shared" si="11"/>
        <v>0.0024</v>
      </c>
      <c r="P53" s="160">
        <v>0</v>
      </c>
      <c r="Q53" s="160">
        <f t="shared" si="12"/>
        <v>0</v>
      </c>
      <c r="R53" s="160"/>
      <c r="S53" s="160"/>
      <c r="T53" s="160">
        <v>0.062</v>
      </c>
      <c r="U53" s="160">
        <f t="shared" si="13"/>
        <v>0.93</v>
      </c>
      <c r="V53" s="151"/>
      <c r="W53" s="151"/>
      <c r="X53" s="151"/>
      <c r="Y53" s="151"/>
      <c r="Z53" s="151"/>
      <c r="AA53" s="151"/>
      <c r="AB53" s="151"/>
      <c r="AC53" s="151"/>
      <c r="AD53" s="151"/>
      <c r="AE53" s="151" t="s">
        <v>119</v>
      </c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ht="12.75" outlineLevel="1">
      <c r="A54" s="152">
        <v>33</v>
      </c>
      <c r="B54" s="158" t="s">
        <v>190</v>
      </c>
      <c r="C54" s="181" t="s">
        <v>191</v>
      </c>
      <c r="D54" s="160" t="s">
        <v>177</v>
      </c>
      <c r="E54" s="164">
        <v>1</v>
      </c>
      <c r="F54" s="168"/>
      <c r="G54" s="169">
        <f t="shared" si="7"/>
        <v>0</v>
      </c>
      <c r="H54" s="168"/>
      <c r="I54" s="169">
        <f t="shared" si="8"/>
        <v>0</v>
      </c>
      <c r="J54" s="168"/>
      <c r="K54" s="169">
        <f t="shared" si="9"/>
        <v>0</v>
      </c>
      <c r="L54" s="169">
        <v>21</v>
      </c>
      <c r="M54" s="169">
        <f t="shared" si="10"/>
        <v>0</v>
      </c>
      <c r="N54" s="160">
        <v>0</v>
      </c>
      <c r="O54" s="160">
        <f t="shared" si="11"/>
        <v>0</v>
      </c>
      <c r="P54" s="160">
        <v>0</v>
      </c>
      <c r="Q54" s="160">
        <f t="shared" si="12"/>
        <v>0</v>
      </c>
      <c r="R54" s="160"/>
      <c r="S54" s="160"/>
      <c r="T54" s="160">
        <v>1.327</v>
      </c>
      <c r="U54" s="160">
        <f t="shared" si="13"/>
        <v>1.33</v>
      </c>
      <c r="V54" s="151"/>
      <c r="W54" s="151"/>
      <c r="X54" s="151"/>
      <c r="Y54" s="151"/>
      <c r="Z54" s="151"/>
      <c r="AA54" s="151"/>
      <c r="AB54" s="151"/>
      <c r="AC54" s="151"/>
      <c r="AD54" s="151"/>
      <c r="AE54" s="151" t="s">
        <v>119</v>
      </c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</row>
    <row r="55" spans="1:31" ht="12.75">
      <c r="A55" s="155" t="s">
        <v>110</v>
      </c>
      <c r="B55" s="159" t="s">
        <v>69</v>
      </c>
      <c r="C55" s="183" t="s">
        <v>70</v>
      </c>
      <c r="D55" s="162"/>
      <c r="E55" s="166"/>
      <c r="F55" s="170"/>
      <c r="G55" s="170">
        <f>SUMIF(AE56:AE58,"&lt;&gt;NOR",G56:G58)</f>
        <v>0</v>
      </c>
      <c r="H55" s="170"/>
      <c r="I55" s="170">
        <f>SUM(I56:I58)</f>
        <v>0</v>
      </c>
      <c r="J55" s="170"/>
      <c r="K55" s="170">
        <f>SUM(K56:K58)</f>
        <v>0</v>
      </c>
      <c r="L55" s="170"/>
      <c r="M55" s="170">
        <f>SUM(M56:M58)</f>
        <v>0</v>
      </c>
      <c r="N55" s="162"/>
      <c r="O55" s="162">
        <f>SUM(O56:O58)</f>
        <v>0.02767</v>
      </c>
      <c r="P55" s="162"/>
      <c r="Q55" s="162">
        <f>SUM(Q56:Q58)</f>
        <v>0</v>
      </c>
      <c r="R55" s="162"/>
      <c r="S55" s="162"/>
      <c r="T55" s="162"/>
      <c r="U55" s="162">
        <f>SUM(U56:U58)</f>
        <v>6.209999999999999</v>
      </c>
      <c r="AE55" t="s">
        <v>111</v>
      </c>
    </row>
    <row r="56" spans="1:60" ht="12.75" outlineLevel="1">
      <c r="A56" s="152">
        <v>34</v>
      </c>
      <c r="B56" s="158" t="s">
        <v>192</v>
      </c>
      <c r="C56" s="181" t="s">
        <v>193</v>
      </c>
      <c r="D56" s="160" t="s">
        <v>114</v>
      </c>
      <c r="E56" s="164">
        <v>1</v>
      </c>
      <c r="F56" s="168"/>
      <c r="G56" s="169">
        <f>ROUND(E56*F56,2)</f>
        <v>0</v>
      </c>
      <c r="H56" s="168"/>
      <c r="I56" s="169">
        <f>ROUND(E56*H56,2)</f>
        <v>0</v>
      </c>
      <c r="J56" s="168"/>
      <c r="K56" s="169">
        <f>ROUND(E56*J56,2)</f>
        <v>0</v>
      </c>
      <c r="L56" s="169">
        <v>21</v>
      </c>
      <c r="M56" s="169">
        <f>G56*(1+L56/100)</f>
        <v>0</v>
      </c>
      <c r="N56" s="160">
        <v>0.01867</v>
      </c>
      <c r="O56" s="160">
        <f>ROUND(E56*N56,5)</f>
        <v>0.01867</v>
      </c>
      <c r="P56" s="160">
        <v>0</v>
      </c>
      <c r="Q56" s="160">
        <f>ROUND(E56*P56,5)</f>
        <v>0</v>
      </c>
      <c r="R56" s="160"/>
      <c r="S56" s="160"/>
      <c r="T56" s="160">
        <v>2.92136</v>
      </c>
      <c r="U56" s="160">
        <f>ROUND(E56*T56,2)</f>
        <v>2.92</v>
      </c>
      <c r="V56" s="151"/>
      <c r="W56" s="151"/>
      <c r="X56" s="151"/>
      <c r="Y56" s="151"/>
      <c r="Z56" s="151"/>
      <c r="AA56" s="151"/>
      <c r="AB56" s="151"/>
      <c r="AC56" s="151"/>
      <c r="AD56" s="151"/>
      <c r="AE56" s="151" t="s">
        <v>115</v>
      </c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</row>
    <row r="57" spans="1:60" ht="12.75" outlineLevel="1">
      <c r="A57" s="152">
        <v>35</v>
      </c>
      <c r="B57" s="158" t="s">
        <v>194</v>
      </c>
      <c r="C57" s="181" t="s">
        <v>195</v>
      </c>
      <c r="D57" s="160" t="s">
        <v>177</v>
      </c>
      <c r="E57" s="164">
        <v>1</v>
      </c>
      <c r="F57" s="168"/>
      <c r="G57" s="169">
        <f>ROUND(E57*F57,2)</f>
        <v>0</v>
      </c>
      <c r="H57" s="168"/>
      <c r="I57" s="169">
        <f>ROUND(E57*H57,2)</f>
        <v>0</v>
      </c>
      <c r="J57" s="168"/>
      <c r="K57" s="169">
        <f>ROUND(E57*J57,2)</f>
        <v>0</v>
      </c>
      <c r="L57" s="169">
        <v>21</v>
      </c>
      <c r="M57" s="169">
        <f>G57*(1+L57/100)</f>
        <v>0</v>
      </c>
      <c r="N57" s="160">
        <v>0.009</v>
      </c>
      <c r="O57" s="160">
        <f>ROUND(E57*N57,5)</f>
        <v>0.009</v>
      </c>
      <c r="P57" s="160">
        <v>0</v>
      </c>
      <c r="Q57" s="160">
        <f>ROUND(E57*P57,5)</f>
        <v>0</v>
      </c>
      <c r="R57" s="160"/>
      <c r="S57" s="160"/>
      <c r="T57" s="160">
        <v>1.77</v>
      </c>
      <c r="U57" s="160">
        <f>ROUND(E57*T57,2)</f>
        <v>1.77</v>
      </c>
      <c r="V57" s="151"/>
      <c r="W57" s="151"/>
      <c r="X57" s="151"/>
      <c r="Y57" s="151"/>
      <c r="Z57" s="151"/>
      <c r="AA57" s="151"/>
      <c r="AB57" s="151"/>
      <c r="AC57" s="151"/>
      <c r="AD57" s="151"/>
      <c r="AE57" s="151" t="s">
        <v>119</v>
      </c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</row>
    <row r="58" spans="1:60" ht="12.75" outlineLevel="1">
      <c r="A58" s="152">
        <v>36</v>
      </c>
      <c r="B58" s="158" t="s">
        <v>196</v>
      </c>
      <c r="C58" s="181" t="s">
        <v>197</v>
      </c>
      <c r="D58" s="160" t="s">
        <v>177</v>
      </c>
      <c r="E58" s="164">
        <v>1</v>
      </c>
      <c r="F58" s="168"/>
      <c r="G58" s="169">
        <f>ROUND(E58*F58,2)</f>
        <v>0</v>
      </c>
      <c r="H58" s="168"/>
      <c r="I58" s="169">
        <f>ROUND(E58*H58,2)</f>
        <v>0</v>
      </c>
      <c r="J58" s="168"/>
      <c r="K58" s="169">
        <f>ROUND(E58*J58,2)</f>
        <v>0</v>
      </c>
      <c r="L58" s="169">
        <v>21</v>
      </c>
      <c r="M58" s="169">
        <f>G58*(1+L58/100)</f>
        <v>0</v>
      </c>
      <c r="N58" s="160">
        <v>0</v>
      </c>
      <c r="O58" s="160">
        <f>ROUND(E58*N58,5)</f>
        <v>0</v>
      </c>
      <c r="P58" s="160">
        <v>0</v>
      </c>
      <c r="Q58" s="160">
        <f>ROUND(E58*P58,5)</f>
        <v>0</v>
      </c>
      <c r="R58" s="160"/>
      <c r="S58" s="160"/>
      <c r="T58" s="160">
        <v>1.517</v>
      </c>
      <c r="U58" s="160">
        <f>ROUND(E58*T58,2)</f>
        <v>1.52</v>
      </c>
      <c r="V58" s="151"/>
      <c r="W58" s="151"/>
      <c r="X58" s="151"/>
      <c r="Y58" s="151"/>
      <c r="Z58" s="151"/>
      <c r="AA58" s="151"/>
      <c r="AB58" s="151"/>
      <c r="AC58" s="151"/>
      <c r="AD58" s="151"/>
      <c r="AE58" s="151" t="s">
        <v>119</v>
      </c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31" ht="12.75">
      <c r="A59" s="155" t="s">
        <v>110</v>
      </c>
      <c r="B59" s="159" t="s">
        <v>71</v>
      </c>
      <c r="C59" s="183" t="s">
        <v>72</v>
      </c>
      <c r="D59" s="162"/>
      <c r="E59" s="166"/>
      <c r="F59" s="170"/>
      <c r="G59" s="170">
        <f>SUMIF(AE60:AE61,"&lt;&gt;NOR",G60:G61)</f>
        <v>0</v>
      </c>
      <c r="H59" s="170"/>
      <c r="I59" s="170">
        <f>SUM(I60:I61)</f>
        <v>0</v>
      </c>
      <c r="J59" s="170"/>
      <c r="K59" s="170">
        <f>SUM(K60:K61)</f>
        <v>0</v>
      </c>
      <c r="L59" s="170"/>
      <c r="M59" s="170">
        <f>SUM(M60:M61)</f>
        <v>0</v>
      </c>
      <c r="N59" s="162"/>
      <c r="O59" s="162">
        <f>SUM(O60:O61)</f>
        <v>0.044</v>
      </c>
      <c r="P59" s="162"/>
      <c r="Q59" s="162">
        <f>SUM(Q60:Q61)</f>
        <v>0</v>
      </c>
      <c r="R59" s="162"/>
      <c r="S59" s="162"/>
      <c r="T59" s="162"/>
      <c r="U59" s="162">
        <f>SUM(U60:U61)</f>
        <v>3.32</v>
      </c>
      <c r="AE59" t="s">
        <v>111</v>
      </c>
    </row>
    <row r="60" spans="1:60" ht="12.75" outlineLevel="1">
      <c r="A60" s="152">
        <v>37</v>
      </c>
      <c r="B60" s="158" t="s">
        <v>198</v>
      </c>
      <c r="C60" s="181" t="s">
        <v>199</v>
      </c>
      <c r="D60" s="160" t="s">
        <v>114</v>
      </c>
      <c r="E60" s="164">
        <v>2</v>
      </c>
      <c r="F60" s="168"/>
      <c r="G60" s="169">
        <f>ROUND(E60*F60,2)</f>
        <v>0</v>
      </c>
      <c r="H60" s="168"/>
      <c r="I60" s="169">
        <f>ROUND(E60*H60,2)</f>
        <v>0</v>
      </c>
      <c r="J60" s="168"/>
      <c r="K60" s="169">
        <f>ROUND(E60*J60,2)</f>
        <v>0</v>
      </c>
      <c r="L60" s="169">
        <v>21</v>
      </c>
      <c r="M60" s="169">
        <f>G60*(1+L60/100)</f>
        <v>0</v>
      </c>
      <c r="N60" s="160">
        <v>0</v>
      </c>
      <c r="O60" s="160">
        <f>ROUND(E60*N60,5)</f>
        <v>0</v>
      </c>
      <c r="P60" s="160">
        <v>0</v>
      </c>
      <c r="Q60" s="160">
        <f>ROUND(E60*P60,5)</f>
        <v>0</v>
      </c>
      <c r="R60" s="160"/>
      <c r="S60" s="160"/>
      <c r="T60" s="160">
        <v>1.659</v>
      </c>
      <c r="U60" s="160">
        <f>ROUND(E60*T60,2)</f>
        <v>3.32</v>
      </c>
      <c r="V60" s="151"/>
      <c r="W60" s="151"/>
      <c r="X60" s="151"/>
      <c r="Y60" s="151"/>
      <c r="Z60" s="151"/>
      <c r="AA60" s="151"/>
      <c r="AB60" s="151"/>
      <c r="AC60" s="151"/>
      <c r="AD60" s="151"/>
      <c r="AE60" s="151" t="s">
        <v>119</v>
      </c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</row>
    <row r="61" spans="1:60" ht="12.75" outlineLevel="1">
      <c r="A61" s="152">
        <v>38</v>
      </c>
      <c r="B61" s="158" t="s">
        <v>200</v>
      </c>
      <c r="C61" s="181" t="s">
        <v>201</v>
      </c>
      <c r="D61" s="160" t="s">
        <v>114</v>
      </c>
      <c r="E61" s="164">
        <v>2</v>
      </c>
      <c r="F61" s="168"/>
      <c r="G61" s="169">
        <f>ROUND(E61*F61,2)</f>
        <v>0</v>
      </c>
      <c r="H61" s="168"/>
      <c r="I61" s="169">
        <f>ROUND(E61*H61,2)</f>
        <v>0</v>
      </c>
      <c r="J61" s="168"/>
      <c r="K61" s="169">
        <f>ROUND(E61*J61,2)</f>
        <v>0</v>
      </c>
      <c r="L61" s="169">
        <v>21</v>
      </c>
      <c r="M61" s="169">
        <f>G61*(1+L61/100)</f>
        <v>0</v>
      </c>
      <c r="N61" s="160">
        <v>0.022</v>
      </c>
      <c r="O61" s="160">
        <f>ROUND(E61*N61,5)</f>
        <v>0.044</v>
      </c>
      <c r="P61" s="160">
        <v>0</v>
      </c>
      <c r="Q61" s="160">
        <f>ROUND(E61*P61,5)</f>
        <v>0</v>
      </c>
      <c r="R61" s="160"/>
      <c r="S61" s="160"/>
      <c r="T61" s="160">
        <v>0</v>
      </c>
      <c r="U61" s="160">
        <f>ROUND(E61*T61,2)</f>
        <v>0</v>
      </c>
      <c r="V61" s="151"/>
      <c r="W61" s="151"/>
      <c r="X61" s="151"/>
      <c r="Y61" s="151"/>
      <c r="Z61" s="151"/>
      <c r="AA61" s="151"/>
      <c r="AB61" s="151"/>
      <c r="AC61" s="151"/>
      <c r="AD61" s="151"/>
      <c r="AE61" s="151" t="s">
        <v>202</v>
      </c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</row>
    <row r="62" spans="1:31" ht="12.75">
      <c r="A62" s="155" t="s">
        <v>110</v>
      </c>
      <c r="B62" s="159" t="s">
        <v>73</v>
      </c>
      <c r="C62" s="183" t="s">
        <v>74</v>
      </c>
      <c r="D62" s="162"/>
      <c r="E62" s="166"/>
      <c r="F62" s="170"/>
      <c r="G62" s="170">
        <f>SUMIF(AE63:AE63,"&lt;&gt;NOR",G63:G63)</f>
        <v>0</v>
      </c>
      <c r="H62" s="170"/>
      <c r="I62" s="170">
        <f>SUM(I63:I63)</f>
        <v>0</v>
      </c>
      <c r="J62" s="170"/>
      <c r="K62" s="170">
        <f>SUM(K63:K63)</f>
        <v>0</v>
      </c>
      <c r="L62" s="170"/>
      <c r="M62" s="170">
        <f>SUM(M63:M63)</f>
        <v>0</v>
      </c>
      <c r="N62" s="162"/>
      <c r="O62" s="162">
        <f>SUM(O63:O63)</f>
        <v>0.3275</v>
      </c>
      <c r="P62" s="162"/>
      <c r="Q62" s="162">
        <f>SUM(Q63:Q63)</f>
        <v>0.435</v>
      </c>
      <c r="R62" s="162"/>
      <c r="S62" s="162"/>
      <c r="T62" s="162"/>
      <c r="U62" s="162">
        <f>SUM(U63:U63)</f>
        <v>7.77</v>
      </c>
      <c r="AE62" t="s">
        <v>111</v>
      </c>
    </row>
    <row r="63" spans="1:60" ht="12.75" outlineLevel="1">
      <c r="A63" s="152">
        <v>39</v>
      </c>
      <c r="B63" s="158" t="s">
        <v>203</v>
      </c>
      <c r="C63" s="181" t="s">
        <v>204</v>
      </c>
      <c r="D63" s="160" t="s">
        <v>118</v>
      </c>
      <c r="E63" s="164">
        <v>5</v>
      </c>
      <c r="F63" s="168"/>
      <c r="G63" s="169">
        <f>ROUND(E63*F63,2)</f>
        <v>0</v>
      </c>
      <c r="H63" s="168"/>
      <c r="I63" s="169">
        <f>ROUND(E63*H63,2)</f>
        <v>0</v>
      </c>
      <c r="J63" s="168"/>
      <c r="K63" s="169">
        <f>ROUND(E63*J63,2)</f>
        <v>0</v>
      </c>
      <c r="L63" s="169">
        <v>21</v>
      </c>
      <c r="M63" s="169">
        <f>G63*(1+L63/100)</f>
        <v>0</v>
      </c>
      <c r="N63" s="160">
        <v>0.0655</v>
      </c>
      <c r="O63" s="160">
        <f>ROUND(E63*N63,5)</f>
        <v>0.3275</v>
      </c>
      <c r="P63" s="160">
        <v>0.087</v>
      </c>
      <c r="Q63" s="160">
        <f>ROUND(E63*P63,5)</f>
        <v>0.435</v>
      </c>
      <c r="R63" s="160"/>
      <c r="S63" s="160"/>
      <c r="T63" s="160">
        <v>1.55414</v>
      </c>
      <c r="U63" s="160">
        <f>ROUND(E63*T63,2)</f>
        <v>7.77</v>
      </c>
      <c r="V63" s="151"/>
      <c r="W63" s="151"/>
      <c r="X63" s="151"/>
      <c r="Y63" s="151"/>
      <c r="Z63" s="151"/>
      <c r="AA63" s="151"/>
      <c r="AB63" s="151"/>
      <c r="AC63" s="151"/>
      <c r="AD63" s="151"/>
      <c r="AE63" s="151" t="s">
        <v>115</v>
      </c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</row>
    <row r="64" spans="1:31" ht="12.75">
      <c r="A64" s="155" t="s">
        <v>110</v>
      </c>
      <c r="B64" s="159" t="s">
        <v>75</v>
      </c>
      <c r="C64" s="183" t="s">
        <v>76</v>
      </c>
      <c r="D64" s="162"/>
      <c r="E64" s="166"/>
      <c r="F64" s="170"/>
      <c r="G64" s="170">
        <f>SUMIF(AE65:AE67,"&lt;&gt;NOR",G65:G67)</f>
        <v>0</v>
      </c>
      <c r="H64" s="170"/>
      <c r="I64" s="170">
        <f>SUM(I65:I67)</f>
        <v>0</v>
      </c>
      <c r="J64" s="170"/>
      <c r="K64" s="170">
        <f>SUM(K65:K67)</f>
        <v>0</v>
      </c>
      <c r="L64" s="170"/>
      <c r="M64" s="170">
        <f>SUM(M65:M67)</f>
        <v>0</v>
      </c>
      <c r="N64" s="162"/>
      <c r="O64" s="162">
        <f>SUM(O65:O67)</f>
        <v>0.64668</v>
      </c>
      <c r="P64" s="162"/>
      <c r="Q64" s="162">
        <f>SUM(Q65:Q67)</f>
        <v>0.408</v>
      </c>
      <c r="R64" s="162"/>
      <c r="S64" s="162"/>
      <c r="T64" s="162"/>
      <c r="U64" s="162">
        <f>SUM(U65:U67)</f>
        <v>31.84</v>
      </c>
      <c r="AE64" t="s">
        <v>111</v>
      </c>
    </row>
    <row r="65" spans="1:60" ht="12.75" outlineLevel="1">
      <c r="A65" s="152">
        <v>40</v>
      </c>
      <c r="B65" s="158" t="s">
        <v>205</v>
      </c>
      <c r="C65" s="181" t="s">
        <v>206</v>
      </c>
      <c r="D65" s="160" t="s">
        <v>118</v>
      </c>
      <c r="E65" s="164">
        <v>12</v>
      </c>
      <c r="F65" s="168"/>
      <c r="G65" s="169">
        <f>ROUND(E65*F65,2)</f>
        <v>0</v>
      </c>
      <c r="H65" s="168"/>
      <c r="I65" s="169">
        <f>ROUND(E65*H65,2)</f>
        <v>0</v>
      </c>
      <c r="J65" s="168"/>
      <c r="K65" s="169">
        <f>ROUND(E65*J65,2)</f>
        <v>0</v>
      </c>
      <c r="L65" s="169">
        <v>21</v>
      </c>
      <c r="M65" s="169">
        <f>G65*(1+L65/100)</f>
        <v>0</v>
      </c>
      <c r="N65" s="160">
        <v>0.01891</v>
      </c>
      <c r="O65" s="160">
        <f>ROUND(E65*N65,5)</f>
        <v>0.22692</v>
      </c>
      <c r="P65" s="160">
        <v>0</v>
      </c>
      <c r="Q65" s="160">
        <f>ROUND(E65*P65,5)</f>
        <v>0</v>
      </c>
      <c r="R65" s="160"/>
      <c r="S65" s="160"/>
      <c r="T65" s="160">
        <v>1.42732</v>
      </c>
      <c r="U65" s="160">
        <f>ROUND(E65*T65,2)</f>
        <v>17.13</v>
      </c>
      <c r="V65" s="151"/>
      <c r="W65" s="151"/>
      <c r="X65" s="151"/>
      <c r="Y65" s="151"/>
      <c r="Z65" s="151"/>
      <c r="AA65" s="151"/>
      <c r="AB65" s="151"/>
      <c r="AC65" s="151"/>
      <c r="AD65" s="151"/>
      <c r="AE65" s="151" t="s">
        <v>115</v>
      </c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</row>
    <row r="66" spans="1:60" ht="12.75" outlineLevel="1">
      <c r="A66" s="152"/>
      <c r="B66" s="158"/>
      <c r="C66" s="182" t="s">
        <v>207</v>
      </c>
      <c r="D66" s="161"/>
      <c r="E66" s="165">
        <v>12</v>
      </c>
      <c r="F66" s="169"/>
      <c r="G66" s="169"/>
      <c r="H66" s="169"/>
      <c r="I66" s="169"/>
      <c r="J66" s="169"/>
      <c r="K66" s="169"/>
      <c r="L66" s="169"/>
      <c r="M66" s="169"/>
      <c r="N66" s="160"/>
      <c r="O66" s="160"/>
      <c r="P66" s="160"/>
      <c r="Q66" s="160"/>
      <c r="R66" s="160"/>
      <c r="S66" s="160"/>
      <c r="T66" s="160"/>
      <c r="U66" s="160"/>
      <c r="V66" s="151"/>
      <c r="W66" s="151"/>
      <c r="X66" s="151"/>
      <c r="Y66" s="151"/>
      <c r="Z66" s="151"/>
      <c r="AA66" s="151"/>
      <c r="AB66" s="151"/>
      <c r="AC66" s="151"/>
      <c r="AD66" s="151"/>
      <c r="AE66" s="151" t="s">
        <v>121</v>
      </c>
      <c r="AF66" s="151">
        <v>0</v>
      </c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</row>
    <row r="67" spans="1:60" ht="22.5" outlineLevel="1">
      <c r="A67" s="152">
        <v>41</v>
      </c>
      <c r="B67" s="158" t="s">
        <v>208</v>
      </c>
      <c r="C67" s="181" t="s">
        <v>209</v>
      </c>
      <c r="D67" s="160" t="s">
        <v>118</v>
      </c>
      <c r="E67" s="164">
        <v>6</v>
      </c>
      <c r="F67" s="168"/>
      <c r="G67" s="169">
        <f>ROUND(E67*F67,2)</f>
        <v>0</v>
      </c>
      <c r="H67" s="168"/>
      <c r="I67" s="169">
        <f>ROUND(E67*H67,2)</f>
        <v>0</v>
      </c>
      <c r="J67" s="168"/>
      <c r="K67" s="169">
        <f>ROUND(E67*J67,2)</f>
        <v>0</v>
      </c>
      <c r="L67" s="169">
        <v>21</v>
      </c>
      <c r="M67" s="169">
        <f>G67*(1+L67/100)</f>
        <v>0</v>
      </c>
      <c r="N67" s="160">
        <v>0.06996</v>
      </c>
      <c r="O67" s="160">
        <f>ROUND(E67*N67,5)</f>
        <v>0.41976</v>
      </c>
      <c r="P67" s="160">
        <v>0.068</v>
      </c>
      <c r="Q67" s="160">
        <f>ROUND(E67*P67,5)</f>
        <v>0.408</v>
      </c>
      <c r="R67" s="160"/>
      <c r="S67" s="160"/>
      <c r="T67" s="160">
        <v>2.4515</v>
      </c>
      <c r="U67" s="160">
        <f>ROUND(E67*T67,2)</f>
        <v>14.71</v>
      </c>
      <c r="V67" s="151"/>
      <c r="W67" s="151"/>
      <c r="X67" s="151"/>
      <c r="Y67" s="151"/>
      <c r="Z67" s="151"/>
      <c r="AA67" s="151"/>
      <c r="AB67" s="151"/>
      <c r="AC67" s="151"/>
      <c r="AD67" s="151"/>
      <c r="AE67" s="151" t="s">
        <v>115</v>
      </c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</row>
    <row r="68" spans="1:31" ht="12.75">
      <c r="A68" s="155" t="s">
        <v>110</v>
      </c>
      <c r="B68" s="159" t="s">
        <v>77</v>
      </c>
      <c r="C68" s="183" t="s">
        <v>78</v>
      </c>
      <c r="D68" s="162"/>
      <c r="E68" s="166"/>
      <c r="F68" s="170"/>
      <c r="G68" s="170">
        <f>SUMIF(AE69:AE70,"&lt;&gt;NOR",G69:G70)</f>
        <v>0</v>
      </c>
      <c r="H68" s="170"/>
      <c r="I68" s="170">
        <f>SUM(I69:I70)</f>
        <v>0</v>
      </c>
      <c r="J68" s="170"/>
      <c r="K68" s="170">
        <f>SUM(K69:K70)</f>
        <v>0</v>
      </c>
      <c r="L68" s="170"/>
      <c r="M68" s="170">
        <f>SUM(M69:M70)</f>
        <v>0</v>
      </c>
      <c r="N68" s="162"/>
      <c r="O68" s="162">
        <f>SUM(O69:O70)</f>
        <v>0.00954</v>
      </c>
      <c r="P68" s="162"/>
      <c r="Q68" s="162">
        <f>SUM(Q69:Q70)</f>
        <v>0</v>
      </c>
      <c r="R68" s="162"/>
      <c r="S68" s="162"/>
      <c r="T68" s="162"/>
      <c r="U68" s="162">
        <f>SUM(U69:U70)</f>
        <v>15.59</v>
      </c>
      <c r="AE68" t="s">
        <v>111</v>
      </c>
    </row>
    <row r="69" spans="1:60" ht="12.75" outlineLevel="1">
      <c r="A69" s="152">
        <v>42</v>
      </c>
      <c r="B69" s="158" t="s">
        <v>210</v>
      </c>
      <c r="C69" s="181" t="s">
        <v>211</v>
      </c>
      <c r="D69" s="160" t="s">
        <v>118</v>
      </c>
      <c r="E69" s="164">
        <v>15</v>
      </c>
      <c r="F69" s="168"/>
      <c r="G69" s="169">
        <f>ROUND(E69*F69,2)</f>
        <v>0</v>
      </c>
      <c r="H69" s="168"/>
      <c r="I69" s="169">
        <f>ROUND(E69*H69,2)</f>
        <v>0</v>
      </c>
      <c r="J69" s="168"/>
      <c r="K69" s="169">
        <f>ROUND(E69*J69,2)</f>
        <v>0</v>
      </c>
      <c r="L69" s="169">
        <v>21</v>
      </c>
      <c r="M69" s="169">
        <f>G69*(1+L69/100)</f>
        <v>0</v>
      </c>
      <c r="N69" s="160">
        <v>0.00038</v>
      </c>
      <c r="O69" s="160">
        <f>ROUND(E69*N69,5)</f>
        <v>0.0057</v>
      </c>
      <c r="P69" s="160">
        <v>0</v>
      </c>
      <c r="Q69" s="160">
        <f>ROUND(E69*P69,5)</f>
        <v>0</v>
      </c>
      <c r="R69" s="160"/>
      <c r="S69" s="160"/>
      <c r="T69" s="160">
        <v>0.799</v>
      </c>
      <c r="U69" s="160">
        <f>ROUND(E69*T69,2)</f>
        <v>11.99</v>
      </c>
      <c r="V69" s="151"/>
      <c r="W69" s="151"/>
      <c r="X69" s="151"/>
      <c r="Y69" s="151"/>
      <c r="Z69" s="151"/>
      <c r="AA69" s="151"/>
      <c r="AB69" s="151"/>
      <c r="AC69" s="151"/>
      <c r="AD69" s="151"/>
      <c r="AE69" s="151" t="s">
        <v>115</v>
      </c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</row>
    <row r="70" spans="1:60" ht="22.5" outlineLevel="1">
      <c r="A70" s="152">
        <v>43</v>
      </c>
      <c r="B70" s="158" t="s">
        <v>212</v>
      </c>
      <c r="C70" s="181" t="s">
        <v>213</v>
      </c>
      <c r="D70" s="160" t="s">
        <v>118</v>
      </c>
      <c r="E70" s="164">
        <v>12</v>
      </c>
      <c r="F70" s="168"/>
      <c r="G70" s="169">
        <f>ROUND(E70*F70,2)</f>
        <v>0</v>
      </c>
      <c r="H70" s="168"/>
      <c r="I70" s="169">
        <f>ROUND(E70*H70,2)</f>
        <v>0</v>
      </c>
      <c r="J70" s="168"/>
      <c r="K70" s="169">
        <f>ROUND(E70*J70,2)</f>
        <v>0</v>
      </c>
      <c r="L70" s="169">
        <v>21</v>
      </c>
      <c r="M70" s="169">
        <f>G70*(1+L70/100)</f>
        <v>0</v>
      </c>
      <c r="N70" s="160">
        <v>0.00032</v>
      </c>
      <c r="O70" s="160">
        <f>ROUND(E70*N70,5)</f>
        <v>0.00384</v>
      </c>
      <c r="P70" s="160">
        <v>0</v>
      </c>
      <c r="Q70" s="160">
        <f>ROUND(E70*P70,5)</f>
        <v>0</v>
      </c>
      <c r="R70" s="160"/>
      <c r="S70" s="160"/>
      <c r="T70" s="160">
        <v>0.3</v>
      </c>
      <c r="U70" s="160">
        <f>ROUND(E70*T70,2)</f>
        <v>3.6</v>
      </c>
      <c r="V70" s="151"/>
      <c r="W70" s="151"/>
      <c r="X70" s="151"/>
      <c r="Y70" s="151"/>
      <c r="Z70" s="151"/>
      <c r="AA70" s="151"/>
      <c r="AB70" s="151"/>
      <c r="AC70" s="151"/>
      <c r="AD70" s="151"/>
      <c r="AE70" s="151" t="s">
        <v>115</v>
      </c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</row>
    <row r="71" spans="1:31" ht="12.75">
      <c r="A71" s="155" t="s">
        <v>110</v>
      </c>
      <c r="B71" s="159" t="s">
        <v>79</v>
      </c>
      <c r="C71" s="183" t="s">
        <v>80</v>
      </c>
      <c r="D71" s="162"/>
      <c r="E71" s="166"/>
      <c r="F71" s="170"/>
      <c r="G71" s="170">
        <f>SUMIF(AE72:AE72,"&lt;&gt;NOR",G72:G72)</f>
        <v>0</v>
      </c>
      <c r="H71" s="170"/>
      <c r="I71" s="170">
        <f>SUM(I72:I72)</f>
        <v>0</v>
      </c>
      <c r="J71" s="170"/>
      <c r="K71" s="170">
        <f>SUM(K72:K72)</f>
        <v>0</v>
      </c>
      <c r="L71" s="170"/>
      <c r="M71" s="170">
        <f>SUM(M72:M72)</f>
        <v>0</v>
      </c>
      <c r="N71" s="162"/>
      <c r="O71" s="162">
        <f>SUM(O72:O72)</f>
        <v>0.0065</v>
      </c>
      <c r="P71" s="162"/>
      <c r="Q71" s="162">
        <f>SUM(Q72:Q72)</f>
        <v>0</v>
      </c>
      <c r="R71" s="162"/>
      <c r="S71" s="162"/>
      <c r="T71" s="162"/>
      <c r="U71" s="162">
        <f>SUM(U72:U72)</f>
        <v>5.23</v>
      </c>
      <c r="AE71" t="s">
        <v>111</v>
      </c>
    </row>
    <row r="72" spans="1:60" ht="12.75" outlineLevel="1">
      <c r="A72" s="152">
        <v>44</v>
      </c>
      <c r="B72" s="158" t="s">
        <v>214</v>
      </c>
      <c r="C72" s="181" t="s">
        <v>215</v>
      </c>
      <c r="D72" s="160" t="s">
        <v>118</v>
      </c>
      <c r="E72" s="164">
        <v>25</v>
      </c>
      <c r="F72" s="168"/>
      <c r="G72" s="169">
        <f>ROUND(E72*F72,2)</f>
        <v>0</v>
      </c>
      <c r="H72" s="168"/>
      <c r="I72" s="169">
        <f>ROUND(E72*H72,2)</f>
        <v>0</v>
      </c>
      <c r="J72" s="168"/>
      <c r="K72" s="169">
        <f>ROUND(E72*J72,2)</f>
        <v>0</v>
      </c>
      <c r="L72" s="169">
        <v>21</v>
      </c>
      <c r="M72" s="169">
        <f>G72*(1+L72/100)</f>
        <v>0</v>
      </c>
      <c r="N72" s="160">
        <v>0.00026</v>
      </c>
      <c r="O72" s="160">
        <f>ROUND(E72*N72,5)</f>
        <v>0.0065</v>
      </c>
      <c r="P72" s="160">
        <v>0</v>
      </c>
      <c r="Q72" s="160">
        <f>ROUND(E72*P72,5)</f>
        <v>0</v>
      </c>
      <c r="R72" s="160"/>
      <c r="S72" s="160"/>
      <c r="T72" s="160">
        <v>0.209</v>
      </c>
      <c r="U72" s="160">
        <f>ROUND(E72*T72,2)</f>
        <v>5.23</v>
      </c>
      <c r="V72" s="151"/>
      <c r="W72" s="151"/>
      <c r="X72" s="151"/>
      <c r="Y72" s="151"/>
      <c r="Z72" s="151"/>
      <c r="AA72" s="151"/>
      <c r="AB72" s="151"/>
      <c r="AC72" s="151"/>
      <c r="AD72" s="151"/>
      <c r="AE72" s="151" t="s">
        <v>115</v>
      </c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</row>
    <row r="73" spans="1:31" ht="12.75">
      <c r="A73" s="155" t="s">
        <v>110</v>
      </c>
      <c r="B73" s="159" t="s">
        <v>81</v>
      </c>
      <c r="C73" s="183" t="s">
        <v>82</v>
      </c>
      <c r="D73" s="162"/>
      <c r="E73" s="166"/>
      <c r="F73" s="170"/>
      <c r="G73" s="170">
        <f>SUMIF(AE74:AE74,"&lt;&gt;NOR",G74:G74)</f>
        <v>0</v>
      </c>
      <c r="H73" s="170"/>
      <c r="I73" s="170">
        <f>SUM(I74:I74)</f>
        <v>0</v>
      </c>
      <c r="J73" s="170"/>
      <c r="K73" s="170">
        <f>SUM(K74:K74)</f>
        <v>0</v>
      </c>
      <c r="L73" s="170"/>
      <c r="M73" s="170">
        <f>SUM(M74:M74)</f>
        <v>0</v>
      </c>
      <c r="N73" s="162"/>
      <c r="O73" s="162">
        <f>SUM(O74:O74)</f>
        <v>0</v>
      </c>
      <c r="P73" s="162"/>
      <c r="Q73" s="162">
        <f>SUM(Q74:Q74)</f>
        <v>0</v>
      </c>
      <c r="R73" s="162"/>
      <c r="S73" s="162"/>
      <c r="T73" s="162"/>
      <c r="U73" s="162">
        <f>SUM(U74:U74)</f>
        <v>0.08</v>
      </c>
      <c r="AE73" t="s">
        <v>111</v>
      </c>
    </row>
    <row r="74" spans="1:60" ht="12.75" outlineLevel="1">
      <c r="A74" s="171">
        <v>45</v>
      </c>
      <c r="B74" s="172" t="s">
        <v>216</v>
      </c>
      <c r="C74" s="184" t="s">
        <v>217</v>
      </c>
      <c r="D74" s="173" t="s">
        <v>177</v>
      </c>
      <c r="E74" s="174">
        <v>1</v>
      </c>
      <c r="F74" s="175"/>
      <c r="G74" s="176">
        <f>ROUND(E74*F74,2)</f>
        <v>0</v>
      </c>
      <c r="H74" s="175"/>
      <c r="I74" s="176">
        <f>ROUND(E74*H74,2)</f>
        <v>0</v>
      </c>
      <c r="J74" s="175"/>
      <c r="K74" s="176">
        <f>ROUND(E74*J74,2)</f>
        <v>0</v>
      </c>
      <c r="L74" s="176">
        <v>21</v>
      </c>
      <c r="M74" s="176">
        <f>G74*(1+L74/100)</f>
        <v>0</v>
      </c>
      <c r="N74" s="173">
        <v>0</v>
      </c>
      <c r="O74" s="173">
        <f>ROUND(E74*N74,5)</f>
        <v>0</v>
      </c>
      <c r="P74" s="173">
        <v>0</v>
      </c>
      <c r="Q74" s="173">
        <f>ROUND(E74*P74,5)</f>
        <v>0</v>
      </c>
      <c r="R74" s="173"/>
      <c r="S74" s="173"/>
      <c r="T74" s="173">
        <v>0.0819</v>
      </c>
      <c r="U74" s="173">
        <f>ROUND(E74*T74,2)</f>
        <v>0.08</v>
      </c>
      <c r="V74" s="151"/>
      <c r="W74" s="151"/>
      <c r="X74" s="151"/>
      <c r="Y74" s="151"/>
      <c r="Z74" s="151"/>
      <c r="AA74" s="151"/>
      <c r="AB74" s="151"/>
      <c r="AC74" s="151"/>
      <c r="AD74" s="151"/>
      <c r="AE74" s="151" t="s">
        <v>119</v>
      </c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</row>
    <row r="75" spans="1:30" ht="12.75">
      <c r="A75" s="6"/>
      <c r="B75" s="7" t="s">
        <v>218</v>
      </c>
      <c r="C75" s="185" t="s">
        <v>218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AC75">
        <v>15</v>
      </c>
      <c r="AD75">
        <v>21</v>
      </c>
    </row>
    <row r="76" spans="1:31" ht="12.75">
      <c r="A76" s="177"/>
      <c r="B76" s="178">
        <v>26</v>
      </c>
      <c r="C76" s="186" t="s">
        <v>218</v>
      </c>
      <c r="D76" s="179"/>
      <c r="E76" s="179"/>
      <c r="F76" s="179"/>
      <c r="G76" s="180">
        <f>G8+G12+G16+G19+G22+G27+G38+G40+G47+G55+G59+G62+G64+G68+G71+G73</f>
        <v>0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AC76">
        <f>SUMIF(L7:L74,AC75,G7:G74)</f>
        <v>0</v>
      </c>
      <c r="AD76">
        <f>SUMIF(L7:L74,AD75,G7:G74)</f>
        <v>0</v>
      </c>
      <c r="AE76" t="s">
        <v>219</v>
      </c>
    </row>
    <row r="77" spans="1:21" ht="12.75">
      <c r="A77" s="6"/>
      <c r="B77" s="7" t="s">
        <v>218</v>
      </c>
      <c r="C77" s="185" t="s">
        <v>218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2.75">
      <c r="A78" s="6"/>
      <c r="B78" s="7" t="s">
        <v>218</v>
      </c>
      <c r="C78" s="185" t="s">
        <v>218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2.75">
      <c r="A79" s="240">
        <v>33</v>
      </c>
      <c r="B79" s="240"/>
      <c r="C79" s="241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31" ht="12.75">
      <c r="A80" s="242"/>
      <c r="B80" s="243"/>
      <c r="C80" s="244"/>
      <c r="D80" s="243"/>
      <c r="E80" s="243"/>
      <c r="F80" s="243"/>
      <c r="G80" s="245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AE80" t="s">
        <v>220</v>
      </c>
    </row>
    <row r="81" spans="1:21" ht="12.75">
      <c r="A81" s="246"/>
      <c r="B81" s="247"/>
      <c r="C81" s="248"/>
      <c r="D81" s="247"/>
      <c r="E81" s="247"/>
      <c r="F81" s="247"/>
      <c r="G81" s="249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2.75">
      <c r="A82" s="246"/>
      <c r="B82" s="247"/>
      <c r="C82" s="248"/>
      <c r="D82" s="247"/>
      <c r="E82" s="247"/>
      <c r="F82" s="247"/>
      <c r="G82" s="249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2.75">
      <c r="A83" s="246"/>
      <c r="B83" s="247"/>
      <c r="C83" s="248"/>
      <c r="D83" s="247"/>
      <c r="E83" s="247"/>
      <c r="F83" s="247"/>
      <c r="G83" s="249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2.75">
      <c r="A84" s="250"/>
      <c r="B84" s="251"/>
      <c r="C84" s="252"/>
      <c r="D84" s="251"/>
      <c r="E84" s="251"/>
      <c r="F84" s="251"/>
      <c r="G84" s="253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2.75">
      <c r="A85" s="6"/>
      <c r="B85" s="7" t="s">
        <v>218</v>
      </c>
      <c r="C85" s="185" t="s">
        <v>218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3:31" ht="12.75">
      <c r="C86" s="187"/>
      <c r="AE86" t="s">
        <v>221</v>
      </c>
    </row>
  </sheetData>
  <sheetProtection/>
  <mergeCells count="6">
    <mergeCell ref="A79:C79"/>
    <mergeCell ref="A80:G84"/>
    <mergeCell ref="A1:G1"/>
    <mergeCell ref="C2:G2"/>
    <mergeCell ref="C3:G3"/>
    <mergeCell ref="C4:G4"/>
  </mergeCells>
  <printOptions/>
  <pageMargins left="0.590551181102362" right="0.393700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</dc:creator>
  <cp:keywords/>
  <dc:description/>
  <cp:lastModifiedBy>Reichl Roman</cp:lastModifiedBy>
  <cp:lastPrinted>2014-02-28T09:52:57Z</cp:lastPrinted>
  <dcterms:created xsi:type="dcterms:W3CDTF">2009-04-08T07:15:50Z</dcterms:created>
  <dcterms:modified xsi:type="dcterms:W3CDTF">2017-06-07T10:50:30Z</dcterms:modified>
  <cp:category/>
  <cp:version/>
  <cp:contentType/>
  <cp:contentStatus/>
</cp:coreProperties>
</file>